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xl/externalLinks/externalLink3.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50" tabRatio="919"/>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M27" i="104" l="1"/>
  <c r="M26" i="104"/>
  <c r="L26" i="104"/>
  <c r="L25" i="104"/>
  <c r="U9" i="104"/>
  <c r="U10" i="104"/>
  <c r="U11" i="104"/>
  <c r="V11" i="104" s="1"/>
  <c r="U12" i="104"/>
  <c r="U13" i="104"/>
  <c r="U8" i="104"/>
  <c r="D32" i="104"/>
  <c r="D33" i="104"/>
  <c r="D34" i="104"/>
  <c r="D31" i="104"/>
  <c r="C27" i="104"/>
  <c r="C26" i="104"/>
  <c r="D33" i="105" l="1"/>
  <c r="H33" i="105"/>
  <c r="K33" i="105"/>
  <c r="L33" i="105"/>
  <c r="G14" i="83"/>
  <c r="F14" i="83"/>
  <c r="C33" i="105" l="1"/>
  <c r="G33" i="105"/>
  <c r="G20" i="83"/>
  <c r="G31" i="83"/>
  <c r="G41" i="83" s="1"/>
  <c r="J33" i="105"/>
  <c r="I33" i="105"/>
  <c r="D21" i="99"/>
  <c r="N33" i="105"/>
  <c r="F33" i="105"/>
  <c r="M33" i="105"/>
  <c r="E33" i="105"/>
  <c r="E21" i="99"/>
  <c r="G21" i="99"/>
  <c r="F21" i="99"/>
  <c r="F20" i="83"/>
  <c r="F31" i="83"/>
  <c r="F41" i="83" s="1"/>
  <c r="H21" i="99"/>
  <c r="C1" i="91"/>
  <c r="B1" i="64"/>
  <c r="B2" i="75"/>
  <c r="B2" i="85"/>
  <c r="I22" i="99" l="1"/>
  <c r="H9" i="91"/>
  <c r="H10" i="91"/>
  <c r="H11" i="91"/>
  <c r="H12" i="91"/>
  <c r="H13" i="91"/>
  <c r="H14" i="91"/>
  <c r="H15" i="91"/>
  <c r="H16" i="91"/>
  <c r="H17" i="91"/>
  <c r="H18" i="91"/>
  <c r="H19" i="91"/>
  <c r="H20" i="91"/>
  <c r="H21" i="91"/>
  <c r="H8" i="91"/>
  <c r="B2" i="97" l="1"/>
  <c r="B2" i="95"/>
  <c r="B2" i="92"/>
  <c r="B2" i="93"/>
  <c r="B2" i="64"/>
  <c r="B2" i="90"/>
  <c r="B2" i="69"/>
  <c r="B2" i="94"/>
  <c r="B2" i="73"/>
  <c r="B2" i="88"/>
  <c r="B2" i="52"/>
  <c r="C35" i="95"/>
  <c r="C2" i="91"/>
  <c r="B2" i="89"/>
  <c r="B2" i="86"/>
  <c r="C5" i="86" s="1"/>
  <c r="B1" i="86"/>
  <c r="G34" i="85"/>
  <c r="F34" i="85"/>
  <c r="H34" i="85" s="1"/>
  <c r="D34" i="85"/>
  <c r="C34" i="85"/>
  <c r="C45" i="85" s="1"/>
  <c r="F45" i="85" l="1"/>
  <c r="E34" i="85"/>
  <c r="C30" i="85" l="1"/>
  <c r="D30" i="85"/>
  <c r="D14" i="83"/>
  <c r="C14" i="83"/>
  <c r="B2" i="107" l="1"/>
  <c r="B1" i="107"/>
  <c r="B1" i="106" l="1"/>
  <c r="B1" i="105"/>
  <c r="B1" i="104"/>
  <c r="B1" i="103"/>
  <c r="B1" i="102"/>
  <c r="B1" i="101"/>
  <c r="B1" i="100"/>
  <c r="B1" i="99"/>
  <c r="B1" i="98"/>
  <c r="D22" i="98" l="1"/>
  <c r="E22" i="98"/>
  <c r="F22" i="98"/>
  <c r="G22" i="98"/>
  <c r="C22" i="98"/>
  <c r="B2" i="106" l="1"/>
  <c r="B2" i="105"/>
  <c r="B2" i="104"/>
  <c r="B2" i="103"/>
  <c r="B2" i="102"/>
  <c r="B2" i="101"/>
  <c r="B2" i="100"/>
  <c r="B2" i="99"/>
  <c r="B2" i="98"/>
  <c r="H34" i="100"/>
  <c r="G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C21" i="99"/>
  <c r="I21" i="99" s="1"/>
  <c r="I20" i="99"/>
  <c r="I19" i="99"/>
  <c r="I18" i="99"/>
  <c r="I17" i="99"/>
  <c r="I16" i="99"/>
  <c r="I15" i="99"/>
  <c r="I14" i="99"/>
  <c r="I13" i="99"/>
  <c r="I12" i="99"/>
  <c r="I11" i="99"/>
  <c r="I10" i="99"/>
  <c r="I9" i="99"/>
  <c r="I8" i="99"/>
  <c r="I7" i="99"/>
  <c r="I34" i="100" l="1"/>
  <c r="H22" i="98"/>
  <c r="B1" i="97"/>
  <c r="G33" i="97"/>
  <c r="G37" i="97" s="1"/>
  <c r="F33" i="97"/>
  <c r="E33" i="97"/>
  <c r="D33" i="97"/>
  <c r="C33" i="97"/>
  <c r="G21" i="97" l="1"/>
  <c r="G39" i="97" s="1"/>
  <c r="B1" i="95"/>
  <c r="B1" i="92"/>
  <c r="B1" i="93"/>
  <c r="B1" i="90"/>
  <c r="B1" i="69"/>
  <c r="B1" i="94"/>
  <c r="B1" i="89"/>
  <c r="B1" i="73"/>
  <c r="B1" i="88"/>
  <c r="B1" i="52"/>
  <c r="B1" i="75"/>
  <c r="B2" i="83"/>
  <c r="G5" i="86"/>
  <c r="F5" i="86"/>
  <c r="E5" i="86"/>
  <c r="D5" i="86"/>
  <c r="E6" i="86" l="1"/>
  <c r="E13" i="86" s="1"/>
  <c r="F6" i="86"/>
  <c r="F13" i="86" s="1"/>
  <c r="G6" i="86"/>
  <c r="G13" i="86" s="1"/>
  <c r="C21" i="94" l="1"/>
  <c r="C20" i="94"/>
  <c r="C19" i="94"/>
  <c r="B1" i="91" l="1"/>
  <c r="B1" i="85"/>
  <c r="B1" i="83"/>
  <c r="B1" i="84"/>
  <c r="C30" i="95" l="1"/>
  <c r="C26" i="95"/>
  <c r="D6" i="86" l="1"/>
  <c r="D13" i="86" s="1"/>
  <c r="C6" i="86" l="1"/>
  <c r="C13" i="86" s="1"/>
  <c r="D19" i="94" s="1"/>
  <c r="D21" i="94" l="1"/>
  <c r="D20" i="94"/>
  <c r="N20" i="92"/>
  <c r="N19" i="92"/>
  <c r="E19" i="92"/>
  <c r="N18" i="92"/>
  <c r="E18" i="92"/>
  <c r="N17" i="92"/>
  <c r="E17" i="92"/>
  <c r="N16" i="92"/>
  <c r="E16" i="92"/>
  <c r="N15" i="92"/>
  <c r="N14" i="92" s="1"/>
  <c r="E15" i="92"/>
  <c r="M14" i="92"/>
  <c r="L14" i="92"/>
  <c r="K14" i="92"/>
  <c r="J14" i="92"/>
  <c r="I14" i="92"/>
  <c r="H14" i="92"/>
  <c r="G14" i="92"/>
  <c r="F14" i="92"/>
  <c r="C14" i="92"/>
  <c r="N13" i="92"/>
  <c r="N12" i="92"/>
  <c r="E12" i="92"/>
  <c r="N11" i="92"/>
  <c r="E11" i="92"/>
  <c r="N10" i="92"/>
  <c r="E10" i="92"/>
  <c r="N9" i="92"/>
  <c r="E9" i="92"/>
  <c r="N8" i="92"/>
  <c r="N7" i="92" s="1"/>
  <c r="E8" i="92"/>
  <c r="M7" i="92"/>
  <c r="M21" i="92" s="1"/>
  <c r="L7" i="92"/>
  <c r="L21" i="92" s="1"/>
  <c r="K7" i="92"/>
  <c r="K21" i="92" s="1"/>
  <c r="J7" i="92"/>
  <c r="J21" i="92" s="1"/>
  <c r="I7" i="92"/>
  <c r="I21" i="92" s="1"/>
  <c r="H7" i="92"/>
  <c r="H21" i="92" s="1"/>
  <c r="G7" i="92"/>
  <c r="G21" i="92" s="1"/>
  <c r="F7" i="92"/>
  <c r="F21" i="92" s="1"/>
  <c r="C7" i="92"/>
  <c r="E14" i="92" l="1"/>
  <c r="E7" i="92"/>
  <c r="N21" i="92"/>
  <c r="C21" i="92"/>
  <c r="S21" i="90"/>
  <c r="S20" i="90"/>
  <c r="S19" i="90"/>
  <c r="S18" i="90"/>
  <c r="S17" i="90"/>
  <c r="S16" i="90"/>
  <c r="S15" i="90"/>
  <c r="S14" i="90"/>
  <c r="S13" i="90"/>
  <c r="S12" i="90"/>
  <c r="S11" i="90"/>
  <c r="S10" i="90"/>
  <c r="S9" i="90"/>
  <c r="S8" i="90"/>
  <c r="E21" i="92" l="1"/>
  <c r="C18" i="95" s="1"/>
  <c r="C36" i="95" s="1"/>
  <c r="C38" i="95" s="1"/>
  <c r="C21" i="88"/>
  <c r="T21" i="64" l="1"/>
  <c r="U21" i="64"/>
  <c r="S21" i="64"/>
  <c r="C21" i="64"/>
  <c r="G22" i="91"/>
  <c r="F22" i="91"/>
  <c r="E22" i="91"/>
  <c r="D22" i="91"/>
  <c r="C22" i="91"/>
  <c r="H22" i="91" l="1"/>
  <c r="K22" i="90"/>
  <c r="L22" i="90"/>
  <c r="M22" i="90"/>
  <c r="N22" i="90"/>
  <c r="O22" i="90"/>
  <c r="P22" i="90"/>
  <c r="Q22" i="90"/>
  <c r="R22" i="90"/>
  <c r="S22" i="90"/>
  <c r="D21" i="88" l="1"/>
  <c r="E21" i="88"/>
  <c r="C5" i="73" s="1"/>
  <c r="C22" i="90" l="1"/>
  <c r="C12" i="89"/>
  <c r="C6" i="89"/>
  <c r="D20" i="83" l="1"/>
  <c r="D22" i="90" l="1"/>
  <c r="E22" i="90"/>
  <c r="F22" i="90"/>
  <c r="G22" i="90"/>
  <c r="H22" i="90"/>
  <c r="I22" i="90"/>
  <c r="J22" i="90"/>
  <c r="C28" i="89"/>
  <c r="C31" i="89"/>
  <c r="C30" i="89" s="1"/>
  <c r="C35" i="89"/>
  <c r="C43" i="89"/>
  <c r="C47" i="89"/>
  <c r="E8" i="85"/>
  <c r="H8" i="85"/>
  <c r="C9" i="85"/>
  <c r="C22" i="85" s="1"/>
  <c r="D9" i="85"/>
  <c r="D22" i="85" s="1"/>
  <c r="F9" i="85"/>
  <c r="F22" i="85" s="1"/>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E30" i="85"/>
  <c r="F30" i="85"/>
  <c r="G30" i="85"/>
  <c r="D45" i="85"/>
  <c r="E45" i="85" s="1"/>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C61" i="85"/>
  <c r="D61" i="85"/>
  <c r="F61" i="85"/>
  <c r="G61" i="85"/>
  <c r="E64" i="85"/>
  <c r="H64" i="85"/>
  <c r="E66" i="85"/>
  <c r="H66" i="85"/>
  <c r="C41" i="89" l="1"/>
  <c r="E53" i="85"/>
  <c r="H9" i="85"/>
  <c r="F31" i="85"/>
  <c r="G54" i="85"/>
  <c r="E61" i="85"/>
  <c r="H53" i="85"/>
  <c r="H45" i="85"/>
  <c r="H61" i="85"/>
  <c r="G31" i="85"/>
  <c r="C8" i="73"/>
  <c r="C13" i="73" s="1"/>
  <c r="E22" i="85"/>
  <c r="C31" i="85"/>
  <c r="H30" i="85"/>
  <c r="D31" i="85"/>
  <c r="C52" i="89"/>
  <c r="D54" i="85"/>
  <c r="H22" i="85"/>
  <c r="E9" i="85"/>
  <c r="H40" i="83"/>
  <c r="E40" i="83"/>
  <c r="H39" i="83"/>
  <c r="E39" i="83"/>
  <c r="H38" i="83"/>
  <c r="E38" i="83"/>
  <c r="H37" i="83"/>
  <c r="E37" i="83"/>
  <c r="H36" i="83"/>
  <c r="E36" i="83"/>
  <c r="H35" i="83"/>
  <c r="E35" i="83"/>
  <c r="H34" i="83"/>
  <c r="E34" i="83"/>
  <c r="H33" i="83"/>
  <c r="E33" i="83"/>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C20" i="83"/>
  <c r="E20" i="83" s="1"/>
  <c r="H13" i="83"/>
  <c r="E13" i="83"/>
  <c r="H12" i="83"/>
  <c r="H14" i="83" s="1"/>
  <c r="E12" i="83"/>
  <c r="H11" i="83"/>
  <c r="E11" i="83"/>
  <c r="H10" i="83"/>
  <c r="E10" i="83"/>
  <c r="H9" i="83"/>
  <c r="E9" i="83"/>
  <c r="H8" i="83"/>
  <c r="E8" i="83"/>
  <c r="H7" i="83"/>
  <c r="E7" i="83"/>
  <c r="E14" i="83" l="1"/>
  <c r="F54" i="85"/>
  <c r="H54" i="85" s="1"/>
  <c r="H31" i="85"/>
  <c r="D56" i="85"/>
  <c r="D63" i="85" s="1"/>
  <c r="D65" i="85" s="1"/>
  <c r="D67" i="85" s="1"/>
  <c r="G56" i="85"/>
  <c r="G63" i="85" s="1"/>
  <c r="G65" i="85" s="1"/>
  <c r="G67" i="85" s="1"/>
  <c r="H31" i="83"/>
  <c r="H20" i="83"/>
  <c r="H41" i="83"/>
  <c r="C54" i="85"/>
  <c r="F56" i="85"/>
  <c r="E31" i="85"/>
  <c r="E41" i="83"/>
  <c r="E31" i="83"/>
  <c r="H56" i="85" l="1"/>
  <c r="F63" i="85"/>
  <c r="H63" i="85" s="1"/>
  <c r="E54" i="85"/>
  <c r="C56" i="85"/>
  <c r="C15" i="69"/>
  <c r="C25" i="69" s="1"/>
  <c r="F65" i="85" l="1"/>
  <c r="H65" i="85" s="1"/>
  <c r="E56" i="85"/>
  <c r="C63" i="85"/>
  <c r="F67" i="85" l="1"/>
  <c r="H67" i="85" s="1"/>
  <c r="C65" i="85"/>
  <c r="E63" i="85"/>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5" i="69" l="1"/>
  <c r="C37" i="69"/>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3">
    <s v="ThisWorkbookDataModel"/>
    <s v="{[პოზიცია_NBG].[BALANCE_ACC].&amp;[6.312E3],[პოზიცია_NBG].[BALANCE_ACC].&amp;[6.362E3]}"/>
    <s v="[პოზიცია_NBG].[ACTIVITY_FIELD].&amp;[იურიდიული პირი (ვაჭრობა და მომსახურება)]"/>
    <s v="[Measures].[Sum of CREDIT_BAL]"/>
    <s v="[პოზიცია_NBG].[ACTIVITY_FIELD].&amp;[იურიდიული პირი (ენერგეტიკა)]"/>
    <s v="[პოზიცია_NBG].[ACTIVITY_FIELD].&amp;[იურიდიული პირი (სოფლის მეურნეობა და მეტყევეობა)]"/>
    <s v="[პოზიცია_NBG].[ACTIVITY_FIELD].&amp;[იურიდიული პირი (მშენებლობა)]"/>
    <s v="[Measures].[Sum of 912_IN_GEL]"/>
    <s v="[TLOAN_PORT].[Currency_new_loan].&amp;[FX]"/>
    <s v="[Measures].[Sum of Princ_overd]"/>
    <s v="[TLOAN_PORT].[Currency_new_loan].&amp;[GEL]"/>
    <s v="[TLOAN_PORT].[RESERVE_TYPE_NAME].&amp;[უიმედო]"/>
    <s v="[Measures].[Sum of Deposits principal]"/>
  </metadataStrings>
  <mdxMetadata count="10">
    <mdx n="0" f="v">
      <t c="3" fi="0">
        <n x="1" s="1"/>
        <n x="2"/>
        <n x="3"/>
      </t>
    </mdx>
    <mdx n="0" f="v">
      <t c="3" fi="0">
        <n x="1" s="1"/>
        <n x="5"/>
        <n x="3"/>
      </t>
    </mdx>
    <mdx n="0" f="v">
      <t c="3" fi="0">
        <n x="1" s="1"/>
        <n x="6"/>
        <n x="3"/>
      </t>
    </mdx>
    <mdx n="0" f="v">
      <t c="2" fi="0">
        <n x="7"/>
        <n x="8"/>
      </t>
    </mdx>
    <mdx n="0" f="v">
      <t c="3" fi="0">
        <n x="1" s="1"/>
        <n x="10"/>
        <n x="3"/>
      </t>
    </mdx>
    <mdx n="0" f="v">
      <t c="3" fi="0">
        <n x="1" s="1"/>
        <n x="4"/>
        <n x="11"/>
      </t>
    </mdx>
    <mdx n="0" f="v">
      <t c="3" fi="0">
        <n x="12"/>
        <n x="2"/>
        <n x="3"/>
      </t>
    </mdx>
    <mdx n="0" f="v">
      <t c="3" fi="0">
        <n x="9"/>
        <n x="4"/>
        <n x="3"/>
      </t>
    </mdx>
    <mdx n="0" f="v">
      <t c="3" fi="0">
        <n x="9"/>
        <n x="8"/>
        <n x="3"/>
      </t>
    </mdx>
    <mdx n="0" f="v">
      <t c="3" fi="0">
        <n x="9"/>
        <n x="8"/>
        <n x="3"/>
      </t>
    </mdx>
  </mdxMetadata>
  <valueMetadata count="10">
    <bk>
      <rc t="1" v="0"/>
    </bk>
    <bk>
      <rc t="1" v="1"/>
    </bk>
    <bk>
      <rc t="1" v="2"/>
    </bk>
    <bk>
      <rc t="1" v="3"/>
    </bk>
    <bk>
      <rc t="1" v="4"/>
    </bk>
    <bk>
      <rc t="1" v="5"/>
    </bk>
    <bk>
      <rc t="1" v="6"/>
    </bk>
    <bk>
      <rc t="1" v="7"/>
    </bk>
    <bk>
      <rc t="1" v="8"/>
    </bk>
    <bk>
      <rc t="1" v="9"/>
    </bk>
  </valueMetadata>
</metadata>
</file>

<file path=xl/sharedStrings.xml><?xml version="1.0" encoding="utf-8"?>
<sst xmlns="http://schemas.openxmlformats.org/spreadsheetml/2006/main" count="1183" uniqueCount="768">
  <si>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</si>
  <si>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</si>
  <si>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</si>
  <si>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</si>
  <si>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</si>
  <si>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</si>
  <si>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</si>
  <si>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</si>
  <si>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</si>
  <si>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</si>
  <si>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</si>
  <si>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</si>
  <si>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</si>
  <si>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</si>
  <si>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</si>
  <si>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</si>
  <si>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</si>
  <si>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</si>
  <si>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</si>
  <si>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</si>
  <si>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</si>
  <si>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</si>
  <si>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</si>
  <si>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</si>
  <si>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</si>
  <si>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</si>
  <si>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</si>
  <si>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</si>
  <si>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</si>
  <si>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</si>
  <si>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</si>
  <si>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</si>
  <si>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</si>
  <si>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</si>
  <si>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</si>
  <si>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</si>
  <si>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</si>
  <si>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</si>
  <si>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</si>
  <si>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</si>
  <si>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</si>
  <si>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</si>
  <si>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</si>
  <si>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</si>
  <si>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</si>
  <si>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</si>
  <si>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</si>
  <si>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</si>
  <si>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</si>
  <si>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</si>
  <si>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</si>
  <si>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</si>
  <si>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</si>
  <si>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</si>
  <si>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</si>
  <si>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</si>
  <si>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</si>
  <si>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</si>
  <si>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</si>
  <si>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</si>
  <si>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</si>
  <si>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</si>
  <si>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</si>
  <si>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</si>
  <si>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</si>
  <si>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</si>
  <si>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</si>
  <si>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</si>
  <si>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</si>
  <si>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</si>
  <si>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</si>
  <si>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</si>
  <si>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</si>
  <si>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</si>
  <si>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</si>
  <si>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</si>
  <si>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</si>
  <si>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</si>
  <si>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</si>
  <si>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</si>
  <si>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</si>
  <si>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</si>
  <si>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</si>
  <si>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</si>
  <si>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</si>
  <si>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</si>
  <si>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</si>
  <si>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</si>
  <si>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</si>
  <si>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</si>
  <si>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</si>
  <si>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</si>
  <si>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</si>
  <si>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</si>
  <si>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</si>
  <si>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</si>
  <si>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</si>
  <si>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</si>
  <si>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</si>
  <si>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</si>
  <si>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</si>
  <si>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</si>
  <si>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</si>
  <si>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</si>
  <si>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</si>
  <si>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</si>
  <si>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</si>
  <si>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</si>
  <si>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</si>
  <si>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</si>
  <si>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</si>
  <si>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</si>
  <si>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</si>
  <si>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</si>
  <si>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</si>
  <si>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</si>
  <si>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</si>
  <si>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</si>
  <si>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</si>
  <si>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</si>
  <si>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</si>
  <si>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</si>
  <si>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</si>
  <si>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</si>
  <si>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</si>
  <si>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</si>
  <si>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</si>
  <si>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</si>
  <si>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</si>
  <si>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</si>
  <si>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</si>
  <si>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</si>
  <si>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</si>
  <si>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</si>
  <si>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</si>
  <si>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</si>
  <si>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</si>
  <si>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</si>
  <si>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</si>
  <si>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</si>
  <si>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</si>
  <si>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</si>
  <si>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</si>
  <si>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</si>
  <si>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</si>
  <si>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</si>
  <si>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</si>
  <si>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</si>
  <si>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</si>
  <si>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</si>
  <si>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</si>
  <si>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</si>
  <si>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</si>
  <si>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</si>
  <si>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</si>
  <si>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</si>
  <si>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</si>
  <si>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</si>
  <si>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</si>
  <si>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</si>
  <si>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</si>
  <si>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</si>
  <si>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</si>
  <si>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</si>
  <si>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</si>
  <si>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</si>
  <si>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</si>
  <si>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</si>
  <si>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</si>
  <si>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</si>
  <si>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</si>
  <si>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</si>
  <si>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</si>
  <si>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</si>
  <si>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</si>
  <si>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</si>
  <si>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</si>
  <si>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</si>
  <si>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</si>
  <si>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</si>
  <si>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</si>
  <si>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</si>
  <si>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</si>
  <si>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</si>
  <si>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</si>
  <si>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</si>
  <si>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</si>
  <si>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</si>
  <si>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</si>
  <si>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</si>
  <si>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</si>
  <si>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</si>
  <si>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</si>
  <si>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</si>
  <si>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</si>
  <si>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</si>
  <si>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</si>
  <si>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</si>
  <si>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</si>
  <si>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</si>
  <si>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</si>
  <si>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</si>
  <si>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</si>
  <si>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</si>
  <si>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</si>
  <si>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</si>
  <si>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</si>
  <si>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</si>
  <si>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</si>
  <si>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</si>
  <si>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</si>
  <si>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</si>
  <si>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</si>
  <si>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</si>
  <si>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</si>
  <si>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</si>
  <si>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</si>
  <si>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</si>
  <si>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</si>
  <si>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</si>
  <si>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</si>
  <si>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</si>
  <si>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</si>
  <si>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</si>
  <si>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</si>
  <si>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</si>
  <si>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</si>
  <si>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</si>
  <si>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</si>
  <si>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</si>
  <si>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</si>
  <si>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</si>
  <si>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</si>
  <si>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</si>
  <si>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</si>
  <si>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</si>
  <si>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</si>
  <si>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</si>
  <si>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</si>
  <si>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</si>
  <si>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</si>
  <si>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</si>
  <si>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</si>
  <si>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</si>
  <si>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</si>
  <si>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</si>
  <si>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</si>
  <si>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</si>
  <si>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</si>
  <si>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</si>
  <si>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</si>
  <si>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</si>
  <si>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</si>
  <si>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</si>
  <si>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</si>
  <si>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</si>
  <si>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</si>
  <si>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</si>
  <si>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</si>
  <si>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</si>
  <si>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</si>
  <si>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</si>
  <si>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</si>
  <si>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</si>
  <si>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</si>
  <si>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</si>
  <si>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</si>
  <si>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</si>
  <si>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</si>
  <si>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</si>
  <si>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</si>
  <si>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</si>
  <si>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</si>
  <si>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</si>
  <si>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</si>
  <si>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</si>
  <si>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</si>
  <si>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</si>
  <si>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</si>
  <si>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</si>
  <si>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</si>
  <si>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</si>
  <si>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</si>
  <si>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</si>
  <si>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</si>
  <si>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</si>
  <si>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</si>
  <si>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</si>
  <si>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</si>
  <si>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</si>
  <si>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</si>
  <si>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</si>
  <si>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</si>
  <si>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</si>
  <si>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</si>
  <si>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</si>
  <si>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</si>
  <si>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</si>
  <si>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</si>
  <si>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</si>
  <si>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</si>
  <si>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</si>
  <si>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</si>
  <si>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</si>
  <si>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</si>
  <si>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</si>
  <si>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</si>
  <si>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</si>
  <si>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</si>
  <si>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</si>
  <si>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</si>
  <si>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</si>
  <si>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</si>
  <si>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</si>
  <si>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</si>
  <si>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</si>
  <si>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</si>
  <si>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</si>
  <si>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</si>
  <si>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</si>
  <si>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</si>
  <si>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</si>
  <si>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</si>
  <si>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</si>
  <si>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</si>
  <si>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</si>
  <si>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</si>
  <si>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</si>
  <si>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</si>
  <si>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</si>
  <si>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</si>
  <si>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</si>
  <si>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</si>
  <si>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</si>
  <si>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</si>
  <si>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</si>
  <si>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</si>
  <si>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</si>
  <si>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</si>
  <si>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</si>
  <si>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</si>
  <si>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</si>
  <si>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</si>
  <si>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</si>
  <si>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</si>
  <si>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</si>
  <si>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</si>
  <si>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</si>
  <si>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</si>
  <si>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</si>
  <si>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</si>
  <si>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</si>
  <si>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</si>
  <si>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</si>
  <si>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</si>
  <si>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</si>
  <si>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</si>
  <si>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</si>
  <si>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</si>
  <si>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</si>
  <si>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</si>
  <si>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</si>
  <si>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</si>
  <si>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</si>
  <si>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</si>
  <si>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</si>
  <si>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</si>
  <si>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</si>
  <si>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</si>
  <si>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</si>
  <si>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</si>
  <si>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</si>
  <si>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</si>
  <si>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</si>
  <si>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</si>
  <si>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</si>
  <si>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</si>
  <si>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</si>
  <si>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</si>
  <si>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</si>
  <si>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</si>
  <si>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</si>
  <si>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</si>
  <si>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</si>
  <si>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</si>
  <si>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</si>
  <si>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</si>
  <si>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</si>
  <si>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</si>
  <si>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</si>
  <si>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</si>
  <si>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</si>
  <si>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</si>
  <si>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</si>
  <si>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</si>
  <si>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</si>
  <si>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</si>
  <si>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</si>
  <si>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</si>
  <si>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</si>
  <si>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</si>
  <si>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</si>
  <si>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</si>
  <si>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</si>
  <si>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</si>
  <si>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</si>
  <si>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</si>
  <si>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</si>
  <si>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</si>
  <si>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</si>
  <si>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</si>
  <si>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</si>
  <si>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</si>
  <si>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</si>
  <si>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</si>
  <si>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</si>
  <si>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</si>
  <si>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</si>
  <si>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</si>
  <si>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</si>
  <si>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</si>
  <si>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</si>
  <si>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</si>
  <si>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</si>
  <si>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</si>
  <si>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</si>
  <si>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</si>
  <si>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</si>
  <si>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</si>
  <si>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</si>
  <si>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</si>
  <si>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</si>
  <si>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</si>
  <si>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</si>
  <si>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</si>
  <si>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</si>
  <si>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</si>
  <si>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</si>
  <si>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</si>
  <si>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</si>
  <si>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</si>
  <si>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</si>
  <si>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</si>
  <si>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</si>
  <si>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</si>
  <si>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</si>
  <si>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</si>
  <si>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</si>
  <si>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</si>
  <si>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</si>
  <si>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</si>
  <si>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</si>
  <si>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</si>
  <si>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</si>
  <si>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</si>
  <si>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</si>
  <si>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</si>
  <si>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</si>
  <si>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</si>
  <si>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</si>
  <si>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</si>
  <si>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</si>
  <si>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</si>
  <si>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</si>
  <si>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</si>
  <si>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</si>
  <si>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</si>
  <si>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</si>
  <si>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</si>
  <si>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</si>
  <si>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</si>
  <si>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</si>
  <si>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</si>
  <si>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</si>
  <si>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</si>
  <si>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</si>
  <si>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</si>
  <si>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</si>
  <si>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</si>
  <si>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</si>
  <si>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</si>
  <si>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</si>
  <si>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</si>
  <si>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</si>
  <si>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</si>
  <si>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</si>
  <si>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</si>
  <si>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</si>
  <si>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</si>
  <si>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</si>
  <si>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</si>
  <si>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</si>
  <si>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</si>
  <si>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</si>
  <si>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</si>
  <si>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</si>
  <si>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</si>
  <si>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</si>
  <si>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</si>
  <si>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</si>
  <si>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</si>
  <si>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</si>
  <si>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</si>
  <si>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</si>
  <si>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</si>
  <si>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</si>
  <si>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</si>
  <si>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</si>
  <si>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</si>
  <si>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</si>
  <si>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</si>
  <si>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</si>
  <si>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</si>
  <si>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</si>
  <si>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</si>
  <si>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</si>
  <si>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</si>
  <si>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</si>
  <si>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</si>
  <si>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</si>
  <si>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</si>
  <si>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</si>
  <si>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</si>
  <si>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</si>
  <si>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</si>
  <si>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</si>
  <si>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</si>
  <si>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</si>
  <si>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</si>
  <si>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</si>
  <si>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</si>
  <si>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</si>
  <si>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</si>
  <si>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</si>
  <si>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</si>
  <si>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</si>
  <si>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</si>
  <si>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</si>
  <si>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</si>
  <si>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</si>
  <si>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</si>
  <si>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</si>
  <si>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</si>
  <si>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</si>
  <si>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</si>
  <si>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</si>
  <si>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</si>
  <si>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</si>
  <si>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</si>
  <si>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</si>
  <si>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</si>
  <si>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</si>
  <si>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</si>
  <si>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</si>
  <si>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</si>
  <si>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</si>
  <si>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</si>
  <si>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</si>
  <si>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</si>
  <si>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</si>
  <si>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</si>
  <si>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</si>
  <si>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</si>
  <si>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</si>
  <si>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</si>
  <si>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</si>
  <si>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</si>
  <si>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</si>
  <si>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</si>
  <si>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</si>
  <si>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</si>
  <si>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</si>
  <si>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</si>
  <si>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</si>
  <si>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</si>
  <si>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</si>
  <si>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</si>
  <si>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</si>
  <si>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</si>
  <si>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</si>
  <si>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</si>
  <si>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</si>
  <si>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</si>
  <si>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</si>
  <si>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</si>
  <si>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</si>
  <si>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</si>
  <si>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</si>
  <si>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</si>
  <si>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</si>
  <si>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</si>
  <si>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</si>
  <si>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</si>
  <si>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</si>
  <si>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</si>
  <si>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</si>
  <si>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</si>
  <si>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</si>
  <si>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</si>
  <si>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</si>
  <si>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</si>
  <si>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</si>
  <si>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</si>
  <si>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</si>
  <si>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</si>
  <si>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</si>
  <si>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</si>
  <si>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</si>
  <si>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</si>
  <si>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</si>
  <si>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</si>
  <si>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</si>
  <si>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</si>
  <si>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</si>
  <si>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</si>
  <si>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</si>
  <si>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</si>
  <si>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</si>
  <si>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</si>
  <si>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</si>
  <si>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</si>
  <si>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</si>
  <si>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</si>
  <si>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</si>
  <si>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</si>
  <si>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</si>
  <si>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</si>
  <si>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</si>
  <si>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</si>
  <si>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</si>
  <si>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</si>
  <si>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</si>
  <si>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</si>
  <si>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</si>
  <si>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</si>
  <si>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</si>
  <si>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</si>
  <si>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</si>
  <si>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</si>
  <si>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</si>
  <si>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</si>
  <si>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</si>
  <si>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</si>
  <si>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</si>
  <si>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</si>
  <si>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</si>
  <si>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</si>
  <si>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</si>
  <si>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</si>
  <si>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</si>
  <si>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</si>
  <si>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</si>
  <si>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</si>
  <si>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</si>
  <si>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</si>
  <si>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</si>
  <si>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</si>
  <si>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</si>
  <si>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</si>
  <si>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</si>
  <si>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</si>
  <si>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</si>
  <si>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</si>
  <si>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</si>
  <si>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</si>
  <si>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</si>
  <si>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</si>
  <si>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</si>
  <si>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</si>
  <si>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</si>
  <si>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</si>
  <si>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</si>
  <si>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</si>
  <si>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</si>
  <si>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</si>
  <si>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</si>
  <si>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</si>
  <si>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</si>
  <si>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</si>
  <si>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</si>
  <si>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</si>
  <si>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</si>
  <si>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</si>
  <si>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</si>
  <si>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</si>
  <si>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</si>
  <si>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</si>
  <si>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</si>
  <si>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</si>
  <si>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</si>
  <si>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</si>
  <si>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</si>
  <si>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</si>
  <si>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</si>
  <si>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</si>
  <si>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</si>
  <si>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</si>
  <si>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</si>
  <si>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</si>
  <si>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</si>
  <si>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</si>
  <si>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</si>
  <si>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</si>
  <si>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</si>
  <si>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</si>
  <si>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</si>
  <si>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</si>
  <si>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</si>
  <si>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</si>
  <si>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</si>
  <si>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</si>
  <si>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</si>
  <si>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</si>
  <si>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</si>
  <si>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</si>
  <si>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</si>
  <si>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</si>
  <si>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</si>
  <si>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</si>
  <si>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</si>
  <si>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</si>
  <si>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</si>
  <si>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</si>
  <si>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</si>
  <si>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</si>
  <si>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</si>
  <si>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</si>
  <si>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</si>
  <si>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</si>
  <si>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</si>
  <si>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</si>
  <si>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</si>
  <si>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</si>
  <si>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</si>
  <si>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</si>
  <si>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</si>
  <si>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</si>
  <si>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</si>
  <si>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</si>
  <si>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</si>
  <si>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 Halyk Bank Georgia"</t>
  </si>
  <si>
    <t>Arman Dunayev</t>
  </si>
  <si>
    <t>Nikoloz Geguchadze</t>
  </si>
  <si>
    <t>www.Halykbank.ge</t>
  </si>
  <si>
    <t>Independent member</t>
  </si>
  <si>
    <t>Yevgeniya Shaimerden</t>
  </si>
  <si>
    <t>Non-independent member</t>
  </si>
  <si>
    <t>Aliya Karpykova</t>
  </si>
  <si>
    <t>Viktor Skryl</t>
  </si>
  <si>
    <t xml:space="preserve">Nana Gvaladze </t>
  </si>
  <si>
    <t>General Director/ Security, AML,Human resources, Marketing, Estimation</t>
  </si>
  <si>
    <t>Konstantine Gordeziani</t>
  </si>
  <si>
    <t>Deputy General Director/Financial Risks, Operational Risks, Credit administration</t>
  </si>
  <si>
    <t>Shota Chkoidze</t>
  </si>
  <si>
    <t>Deputy General Director/IT, Retail Business, Bank Cards, Contact Center</t>
  </si>
  <si>
    <t>Marina Tankarova</t>
  </si>
  <si>
    <t>Deputy General Director/Finance, Accounting, Operations, Maintenance department, Stationery</t>
  </si>
  <si>
    <t>Tamar Goderdzishvili</t>
  </si>
  <si>
    <t>Deputy General Director/Corporate Business, Small and Medium Business, Treasury</t>
  </si>
  <si>
    <t>JSC " Halyk Bank of Kazakhstan"</t>
  </si>
  <si>
    <t>Timur Kulibayev</t>
  </si>
  <si>
    <t>Dinara Kulibayeva</t>
  </si>
  <si>
    <t>4Q-2021</t>
  </si>
  <si>
    <t>3Q-2021</t>
  </si>
  <si>
    <t>2Q-2021</t>
  </si>
  <si>
    <t>1Q-2021</t>
  </si>
  <si>
    <t>4Q-2020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</si>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</sst>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s>
  <fonts count="12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name val="Calibri"/>
      <family val="2"/>
      <charset val="204"/>
      <scheme val="minor"/>
    </font>
    <font>
      <b/>
      <sz val="9"/>
      <color theme="1"/>
      <name val="Calibri"/>
      <family val="2"/>
      <scheme val="minor"/>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rgb="FFFFFF00"/>
        <bgColor indexed="64"/>
      </patternFill>
    </fill>
  </fills>
  <borders count="129">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auto="1"/>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8"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8"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9" fontId="23"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2" fillId="9" borderId="34"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0" fontId="21"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168" fontId="23" fillId="64" borderId="41" applyNumberFormat="0" applyAlignment="0" applyProtection="0"/>
    <xf numFmtId="169" fontId="23" fillId="64" borderId="41" applyNumberFormat="0" applyAlignment="0" applyProtection="0"/>
    <xf numFmtId="168" fontId="23" fillId="64" borderId="41" applyNumberFormat="0" applyAlignment="0" applyProtection="0"/>
    <xf numFmtId="0" fontId="21" fillId="64" borderId="41" applyNumberFormat="0" applyAlignment="0" applyProtection="0"/>
    <xf numFmtId="0" fontId="24" fillId="65" borderId="42" applyNumberFormat="0" applyAlignment="0" applyProtection="0"/>
    <xf numFmtId="0" fontId="25" fillId="10" borderId="37"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0" fontId="24"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0" fontId="25" fillId="10" borderId="37"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169" fontId="26" fillId="65" borderId="42" applyNumberFormat="0" applyAlignment="0" applyProtection="0"/>
    <xf numFmtId="168" fontId="26" fillId="65" borderId="42" applyNumberFormat="0" applyAlignment="0" applyProtection="0"/>
    <xf numFmtId="0" fontId="24"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43">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1" applyNumberFormat="0" applyAlignment="0" applyProtection="0">
      <alignment horizontal="left" vertical="center"/>
    </xf>
    <xf numFmtId="0" fontId="37" fillId="0" borderId="31" applyNumberFormat="0" applyAlignment="0" applyProtection="0">
      <alignment horizontal="left" vertical="center"/>
    </xf>
    <xf numFmtId="168" fontId="37" fillId="0" borderId="31"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4" applyNumberFormat="0" applyFill="0" applyAlignment="0" applyProtection="0"/>
    <xf numFmtId="169" fontId="38" fillId="0" borderId="44" applyNumberFormat="0" applyFill="0" applyAlignment="0" applyProtection="0"/>
    <xf numFmtId="0"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168" fontId="38" fillId="0" borderId="44" applyNumberFormat="0" applyFill="0" applyAlignment="0" applyProtection="0"/>
    <xf numFmtId="169" fontId="38" fillId="0" borderId="44" applyNumberFormat="0" applyFill="0" applyAlignment="0" applyProtection="0"/>
    <xf numFmtId="168" fontId="38" fillId="0" borderId="44" applyNumberFormat="0" applyFill="0" applyAlignment="0" applyProtection="0"/>
    <xf numFmtId="0" fontId="38" fillId="0" borderId="44" applyNumberFormat="0" applyFill="0" applyAlignment="0" applyProtection="0"/>
    <xf numFmtId="0" fontId="39" fillId="0" borderId="45" applyNumberFormat="0" applyFill="0" applyAlignment="0" applyProtection="0"/>
    <xf numFmtId="169" fontId="39" fillId="0" borderId="45" applyNumberFormat="0" applyFill="0" applyAlignment="0" applyProtection="0"/>
    <xf numFmtId="0"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168" fontId="39" fillId="0" borderId="45" applyNumberFormat="0" applyFill="0" applyAlignment="0" applyProtection="0"/>
    <xf numFmtId="169" fontId="39" fillId="0" borderId="45" applyNumberFormat="0" applyFill="0" applyAlignment="0" applyProtection="0"/>
    <xf numFmtId="168" fontId="39" fillId="0" borderId="45" applyNumberFormat="0" applyFill="0" applyAlignment="0" applyProtection="0"/>
    <xf numFmtId="0" fontId="39" fillId="0" borderId="45" applyNumberFormat="0" applyFill="0" applyAlignment="0" applyProtection="0"/>
    <xf numFmtId="0" fontId="40" fillId="0" borderId="46" applyNumberFormat="0" applyFill="0" applyAlignment="0" applyProtection="0"/>
    <xf numFmtId="169" fontId="40" fillId="0" borderId="46" applyNumberFormat="0" applyFill="0" applyAlignment="0" applyProtection="0"/>
    <xf numFmtId="0" fontId="40" fillId="0" borderId="46" applyNumberFormat="0" applyFill="0" applyAlignment="0" applyProtection="0"/>
    <xf numFmtId="168" fontId="40" fillId="0" borderId="46" applyNumberFormat="0" applyFill="0" applyAlignment="0" applyProtection="0"/>
    <xf numFmtId="0" fontId="40" fillId="0" borderId="46" applyNumberFormat="0" applyFill="0" applyAlignment="0" applyProtection="0"/>
    <xf numFmtId="168" fontId="40" fillId="0" borderId="46" applyNumberFormat="0" applyFill="0" applyAlignment="0" applyProtection="0"/>
    <xf numFmtId="0" fontId="40" fillId="0" borderId="46" applyNumberFormat="0" applyFill="0" applyAlignment="0" applyProtection="0"/>
    <xf numFmtId="0"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168" fontId="40" fillId="0" borderId="46" applyNumberFormat="0" applyFill="0" applyAlignment="0" applyProtection="0"/>
    <xf numFmtId="169" fontId="40" fillId="0" borderId="46" applyNumberFormat="0" applyFill="0" applyAlignment="0" applyProtection="0"/>
    <xf numFmtId="168" fontId="40" fillId="0" borderId="46" applyNumberFormat="0" applyFill="0" applyAlignment="0" applyProtection="0"/>
    <xf numFmtId="0" fontId="40" fillId="0" borderId="46"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8"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8"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9" fontId="51"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50" fillId="8" borderId="34"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0" fontId="49"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168" fontId="51" fillId="43" borderId="41" applyNumberFormat="0" applyAlignment="0" applyProtection="0"/>
    <xf numFmtId="169" fontId="51" fillId="43" borderId="41" applyNumberFormat="0" applyAlignment="0" applyProtection="0"/>
    <xf numFmtId="168" fontId="51" fillId="43" borderId="41" applyNumberFormat="0" applyAlignment="0" applyProtection="0"/>
    <xf numFmtId="0" fontId="49" fillId="43" borderId="41"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7" applyNumberFormat="0" applyFill="0" applyAlignment="0" applyProtection="0"/>
    <xf numFmtId="0" fontId="53" fillId="0" borderId="36"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0" fontId="52" fillId="0" borderId="47"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0" fontId="53" fillId="0" borderId="36"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168" fontId="54" fillId="0" borderId="47" applyNumberFormat="0" applyFill="0" applyAlignment="0" applyProtection="0"/>
    <xf numFmtId="169" fontId="54" fillId="0" borderId="47" applyNumberFormat="0" applyFill="0" applyAlignment="0" applyProtection="0"/>
    <xf numFmtId="168" fontId="54" fillId="0" borderId="47" applyNumberFormat="0" applyFill="0" applyAlignment="0" applyProtection="0"/>
    <xf numFmtId="0" fontId="52"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8"/>
    <xf numFmtId="169" fontId="9" fillId="0" borderId="48"/>
    <xf numFmtId="168" fontId="9"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168"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168" fontId="2" fillId="0" borderId="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169"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0" borderId="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1" fillId="11" borderId="38"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1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8"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8"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9" fontId="68"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7" fillId="9" borderId="35"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168" fontId="68" fillId="64" borderId="50" applyNumberFormat="0" applyAlignment="0" applyProtection="0"/>
    <xf numFmtId="169" fontId="68" fillId="64" borderId="50" applyNumberFormat="0" applyAlignment="0" applyProtection="0"/>
    <xf numFmtId="168" fontId="68" fillId="64" borderId="50" applyNumberFormat="0" applyAlignment="0" applyProtection="0"/>
    <xf numFmtId="0" fontId="66" fillId="64" borderId="50"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8"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8"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9" fontId="77"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4" fillId="0" borderId="39"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0" fontId="30"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168" fontId="77" fillId="0" borderId="51" applyNumberFormat="0" applyFill="0" applyAlignment="0" applyProtection="0"/>
    <xf numFmtId="169" fontId="77" fillId="0" borderId="51" applyNumberFormat="0" applyFill="0" applyAlignment="0" applyProtection="0"/>
    <xf numFmtId="168" fontId="77" fillId="0" borderId="51" applyNumberFormat="0" applyFill="0" applyAlignment="0" applyProtection="0"/>
    <xf numFmtId="0" fontId="30" fillId="0" borderId="51" applyNumberFormat="0" applyFill="0" applyAlignment="0" applyProtection="0"/>
    <xf numFmtId="0" fontId="8" fillId="0" borderId="52"/>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77">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19" xfId="0" applyFont="1" applyBorder="1" applyAlignment="1">
      <alignment horizontal="right" vertical="center" wrapText="1"/>
    </xf>
    <xf numFmtId="0" fontId="2" fillId="0" borderId="17" xfId="0" applyFont="1" applyBorder="1" applyAlignment="1">
      <alignment vertical="center" wrapText="1"/>
    </xf>
    <xf numFmtId="0" fontId="2" fillId="0" borderId="19" xfId="0" applyFont="1" applyFill="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Fill="1" applyBorder="1" applyAlignment="1" applyProtection="1">
      <alignment vertical="center" wrapText="1"/>
      <protection locked="0"/>
    </xf>
    <xf numFmtId="193" fontId="84" fillId="0" borderId="3" xfId="0" applyNumberFormat="1" applyFont="1" applyFill="1" applyBorder="1" applyAlignment="1" applyProtection="1">
      <alignment vertical="center" wrapText="1"/>
      <protection locked="0"/>
    </xf>
    <xf numFmtId="193" fontId="84" fillId="0" borderId="20" xfId="0" applyNumberFormat="1" applyFont="1" applyFill="1" applyBorder="1" applyAlignment="1" applyProtection="1">
      <alignment vertical="center" wrapText="1"/>
      <protection locked="0"/>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6" xfId="0" applyFont="1" applyFill="1" applyBorder="1" applyAlignment="1" applyProtection="1">
      <alignment horizontal="center" vertical="center"/>
    </xf>
    <xf numFmtId="0" fontId="2" fillId="0" borderId="17" xfId="0" applyFont="1" applyFill="1" applyBorder="1" applyProtection="1"/>
    <xf numFmtId="0" fontId="2" fillId="0" borderId="19"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3" xfId="0" applyNumberFormat="1" applyFont="1" applyFill="1" applyBorder="1" applyAlignment="1" applyProtection="1">
      <alignment horizontal="right"/>
    </xf>
    <xf numFmtId="193" fontId="2" fillId="36" borderId="20"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20" xfId="0" applyNumberFormat="1" applyFont="1" applyFill="1" applyBorder="1" applyAlignment="1" applyProtection="1">
      <alignment horizontal="right"/>
    </xf>
    <xf numFmtId="0" fontId="2" fillId="0" borderId="22" xfId="0" applyFont="1" applyFill="1" applyBorder="1" applyAlignment="1" applyProtection="1">
      <alignment horizontal="left" indent="1"/>
    </xf>
    <xf numFmtId="0" fontId="45" fillId="0" borderId="73" xfId="0" applyFont="1" applyFill="1" applyBorder="1" applyAlignment="1" applyProtection="1"/>
    <xf numFmtId="193" fontId="2" fillId="36" borderId="23" xfId="7" applyNumberFormat="1" applyFont="1" applyFill="1" applyBorder="1" applyAlignment="1" applyProtection="1">
      <alignment horizontal="right"/>
    </xf>
    <xf numFmtId="193" fontId="2" fillId="36" borderId="24"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6" xfId="0" applyFont="1" applyFill="1" applyBorder="1" applyAlignment="1">
      <alignment horizontal="left" vertical="center" indent="1"/>
    </xf>
    <xf numFmtId="0" fontId="2" fillId="0" borderId="17" xfId="0" applyFont="1" applyFill="1" applyBorder="1" applyAlignment="1">
      <alignment horizontal="left" vertical="center"/>
    </xf>
    <xf numFmtId="0" fontId="2" fillId="0" borderId="19"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0"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2" xfId="0" applyFont="1" applyFill="1" applyBorder="1" applyAlignment="1">
      <alignment horizontal="left" vertical="center" indent="1"/>
    </xf>
    <xf numFmtId="0" fontId="45" fillId="0" borderId="23" xfId="0" applyFont="1" applyFill="1" applyBorder="1" applyAlignment="1"/>
    <xf numFmtId="0" fontId="89" fillId="0" borderId="0" xfId="0" applyFont="1" applyBorder="1"/>
    <xf numFmtId="0" fontId="46" fillId="0" borderId="0" xfId="0" applyFont="1" applyFill="1" applyAlignment="1">
      <alignment horizontal="center"/>
    </xf>
    <xf numFmtId="0" fontId="84" fillId="0" borderId="19" xfId="0" applyFont="1" applyBorder="1" applyAlignment="1">
      <alignment horizontal="center" vertical="center" wrapText="1"/>
    </xf>
    <xf numFmtId="0" fontId="84" fillId="0" borderId="3" xfId="0" applyFont="1" applyFill="1" applyBorder="1" applyAlignment="1">
      <alignment vertical="center" wrapText="1"/>
    </xf>
    <xf numFmtId="0" fontId="84" fillId="0" borderId="22" xfId="0" applyFont="1" applyBorder="1" applyAlignment="1">
      <alignment horizontal="center" vertical="center" wrapText="1"/>
    </xf>
    <xf numFmtId="0" fontId="86" fillId="0" borderId="23"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6" xfId="0" applyFont="1" applyBorder="1"/>
    <xf numFmtId="0" fontId="2" fillId="0" borderId="19" xfId="0" applyFont="1" applyBorder="1" applyAlignment="1">
      <alignment vertical="center"/>
    </xf>
    <xf numFmtId="0" fontId="2" fillId="0" borderId="8" xfId="0" applyFont="1" applyBorder="1" applyAlignment="1">
      <alignment wrapText="1"/>
    </xf>
    <xf numFmtId="0" fontId="84" fillId="0" borderId="21" xfId="0" applyFont="1" applyBorder="1" applyAlignment="1"/>
    <xf numFmtId="0" fontId="85" fillId="0" borderId="0" xfId="0" applyFont="1" applyAlignment="1">
      <alignment wrapText="1"/>
    </xf>
    <xf numFmtId="0" fontId="2" fillId="0" borderId="21" xfId="0" applyFont="1" applyBorder="1" applyAlignment="1"/>
    <xf numFmtId="0" fontId="2" fillId="0" borderId="21" xfId="0" applyFont="1" applyBorder="1" applyAlignment="1">
      <alignment wrapText="1"/>
    </xf>
    <xf numFmtId="0" fontId="2" fillId="0" borderId="22" xfId="0" applyFont="1" applyBorder="1"/>
    <xf numFmtId="0" fontId="2" fillId="0" borderId="25"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7" xfId="11" applyFont="1" applyFill="1" applyBorder="1" applyAlignment="1" applyProtection="1">
      <alignment horizontal="center" vertical="center"/>
    </xf>
    <xf numFmtId="0" fontId="45" fillId="0" borderId="18"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19"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19"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6"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8" xfId="2" applyNumberFormat="1" applyFont="1" applyFill="1" applyBorder="1" applyAlignment="1" applyProtection="1">
      <alignment horizontal="center" vertical="center"/>
      <protection locked="0"/>
    </xf>
    <xf numFmtId="0" fontId="2" fillId="0" borderId="19"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0"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0"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0"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0"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19"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0"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2" xfId="9" applyFont="1" applyFill="1" applyBorder="1" applyAlignment="1" applyProtection="1">
      <alignment horizontal="center" vertical="center" wrapText="1"/>
      <protection locked="0"/>
    </xf>
    <xf numFmtId="0" fontId="45" fillId="36" borderId="23" xfId="13" applyFont="1" applyFill="1" applyBorder="1" applyAlignment="1" applyProtection="1">
      <alignment vertical="center" wrapText="1"/>
      <protection locked="0"/>
    </xf>
    <xf numFmtId="193" fontId="2" fillId="36" borderId="24"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4"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3" xfId="0" applyFont="1" applyBorder="1" applyAlignment="1">
      <alignment wrapText="1"/>
    </xf>
    <xf numFmtId="193" fontId="84" fillId="0" borderId="32" xfId="0" applyNumberFormat="1" applyFont="1" applyBorder="1" applyAlignment="1">
      <alignment vertical="center"/>
    </xf>
    <xf numFmtId="167" fontId="84" fillId="0" borderId="65"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67" fontId="84" fillId="0" borderId="63" xfId="0" applyNumberFormat="1" applyFont="1" applyBorder="1" applyAlignment="1">
      <alignment horizontal="center"/>
    </xf>
    <xf numFmtId="167" fontId="88" fillId="0" borderId="63" xfId="0" applyNumberFormat="1" applyFont="1" applyBorder="1" applyAlignment="1">
      <alignment horizontal="center"/>
    </xf>
    <xf numFmtId="167" fontId="92"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3" xfId="0" applyNumberFormat="1" applyFont="1" applyFill="1" applyBorder="1" applyAlignment="1">
      <alignment horizontal="center"/>
    </xf>
    <xf numFmtId="0" fontId="84" fillId="0" borderId="12" xfId="0" applyFont="1" applyBorder="1" applyAlignment="1">
      <alignment wrapText="1"/>
    </xf>
    <xf numFmtId="167" fontId="84" fillId="0" borderId="66" xfId="0" applyNumberFormat="1" applyFont="1" applyBorder="1" applyAlignment="1">
      <alignment horizontal="center"/>
    </xf>
    <xf numFmtId="0" fontId="86" fillId="36" borderId="14" xfId="0" applyFont="1" applyFill="1" applyBorder="1" applyAlignment="1">
      <alignment wrapText="1"/>
    </xf>
    <xf numFmtId="193" fontId="86" fillId="36" borderId="15" xfId="0" applyNumberFormat="1" applyFont="1" applyFill="1" applyBorder="1" applyAlignment="1">
      <alignment vertical="center"/>
    </xf>
    <xf numFmtId="167" fontId="86" fillId="36" borderId="58" xfId="0" applyNumberFormat="1" applyFont="1" applyFill="1" applyBorder="1" applyAlignment="1">
      <alignment horizontal="center"/>
    </xf>
    <xf numFmtId="167" fontId="90" fillId="0" borderId="0" xfId="0" applyNumberFormat="1" applyFont="1" applyFill="1" applyBorder="1" applyAlignment="1">
      <alignment horizontal="center"/>
    </xf>
    <xf numFmtId="167" fontId="84" fillId="0" borderId="62" xfId="0" applyNumberFormat="1" applyFont="1" applyBorder="1" applyAlignment="1">
      <alignment horizontal="center"/>
    </xf>
    <xf numFmtId="0" fontId="88" fillId="0" borderId="12" xfId="0" applyFont="1" applyBorder="1" applyAlignment="1">
      <alignment horizontal="right" wrapText="1"/>
    </xf>
    <xf numFmtId="167" fontId="84" fillId="0" borderId="67" xfId="0" applyNumberFormat="1" applyFont="1" applyBorder="1" applyAlignment="1">
      <alignment horizontal="center"/>
    </xf>
    <xf numFmtId="0" fontId="84" fillId="0" borderId="22" xfId="0" applyFont="1" applyBorder="1" applyAlignment="1">
      <alignment horizontal="center"/>
    </xf>
    <xf numFmtId="0" fontId="86" fillId="36" borderId="59" xfId="0" applyFont="1" applyFill="1" applyBorder="1" applyAlignment="1">
      <alignment wrapText="1"/>
    </xf>
    <xf numFmtId="193" fontId="86" fillId="36" borderId="60" xfId="0" applyNumberFormat="1" applyFont="1" applyFill="1" applyBorder="1" applyAlignment="1">
      <alignment vertical="center"/>
    </xf>
    <xf numFmtId="167" fontId="86" fillId="36" borderId="61" xfId="0" applyNumberFormat="1" applyFont="1" applyFill="1" applyBorder="1" applyAlignment="1">
      <alignment horizontal="center"/>
    </xf>
    <xf numFmtId="0" fontId="84" fillId="0" borderId="19"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2" xfId="9" applyFont="1" applyFill="1" applyBorder="1" applyAlignment="1" applyProtection="1">
      <alignment horizontal="left" vertical="center"/>
      <protection locked="0"/>
    </xf>
    <xf numFmtId="0" fontId="45" fillId="3" borderId="23" xfId="16" applyFont="1" applyFill="1" applyBorder="1" applyAlignment="1" applyProtection="1">
      <protection locked="0"/>
    </xf>
    <xf numFmtId="193" fontId="84" fillId="36" borderId="23" xfId="0" applyNumberFormat="1" applyFont="1" applyFill="1" applyBorder="1"/>
    <xf numFmtId="0" fontId="86" fillId="0" borderId="0" xfId="0" applyFont="1" applyAlignment="1">
      <alignment horizontal="center"/>
    </xf>
    <xf numFmtId="0" fontId="84" fillId="0" borderId="16" xfId="0" applyFont="1" applyBorder="1"/>
    <xf numFmtId="193" fontId="84" fillId="0" borderId="20" xfId="0" applyNumberFormat="1" applyFont="1" applyBorder="1" applyAlignment="1"/>
    <xf numFmtId="0" fontId="84" fillId="0" borderId="0" xfId="0" applyFont="1" applyBorder="1" applyAlignment="1">
      <alignment vertical="center"/>
    </xf>
    <xf numFmtId="0" fontId="84" fillId="0" borderId="17" xfId="0" applyFont="1" applyBorder="1"/>
    <xf numFmtId="0" fontId="89" fillId="0" borderId="0" xfId="0" applyFont="1" applyAlignment="1">
      <alignment wrapText="1"/>
    </xf>
    <xf numFmtId="0" fontId="84" fillId="0" borderId="19" xfId="0" applyFont="1" applyBorder="1"/>
    <xf numFmtId="0" fontId="84" fillId="0" borderId="3" xfId="0" applyFont="1" applyBorder="1"/>
    <xf numFmtId="0" fontId="84" fillId="0" borderId="68" xfId="0" applyFont="1" applyBorder="1" applyAlignment="1">
      <alignment wrapText="1"/>
    </xf>
    <xf numFmtId="0" fontId="84" fillId="0" borderId="22" xfId="0" applyFont="1" applyBorder="1"/>
    <xf numFmtId="0" fontId="86" fillId="0" borderId="23" xfId="0" applyFont="1" applyBorder="1"/>
    <xf numFmtId="193" fontId="45" fillId="36" borderId="23" xfId="16" applyNumberFormat="1" applyFont="1" applyFill="1" applyBorder="1" applyAlignment="1" applyProtection="1">
      <protection locked="0"/>
    </xf>
    <xf numFmtId="0" fontId="84" fillId="0" borderId="56" xfId="0" applyFont="1" applyBorder="1" applyAlignment="1">
      <alignment horizontal="center"/>
    </xf>
    <xf numFmtId="0" fontId="84" fillId="0" borderId="57" xfId="0" applyFont="1" applyBorder="1" applyAlignment="1">
      <alignment horizontal="center"/>
    </xf>
    <xf numFmtId="0" fontId="84" fillId="0" borderId="17" xfId="0" applyFont="1" applyBorder="1" applyAlignment="1">
      <alignment horizontal="center"/>
    </xf>
    <xf numFmtId="0" fontId="84" fillId="0" borderId="18" xfId="0" applyFont="1" applyBorder="1" applyAlignment="1">
      <alignment horizontal="center"/>
    </xf>
    <xf numFmtId="0" fontId="89" fillId="0" borderId="0" xfId="0" applyFont="1" applyAlignment="1">
      <alignment horizontal="center"/>
    </xf>
    <xf numFmtId="0" fontId="2" fillId="3" borderId="19"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0"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3" xfId="16" applyNumberFormat="1" applyFont="1" applyFill="1" applyBorder="1" applyAlignment="1" applyProtection="1">
      <protection locked="0"/>
    </xf>
    <xf numFmtId="193" fontId="45" fillId="36" borderId="23" xfId="1" applyNumberFormat="1" applyFont="1" applyFill="1" applyBorder="1" applyAlignment="1" applyProtection="1">
      <protection locked="0"/>
    </xf>
    <xf numFmtId="193" fontId="2" fillId="3" borderId="23" xfId="5" applyNumberFormat="1" applyFont="1" applyFill="1" applyBorder="1" applyProtection="1">
      <protection locked="0"/>
    </xf>
    <xf numFmtId="164" fontId="45" fillId="36" borderId="24"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19"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2" xfId="0" applyFont="1" applyFill="1" applyBorder="1" applyAlignment="1">
      <alignment horizontal="center" vertical="center"/>
    </xf>
    <xf numFmtId="0" fontId="45" fillId="0" borderId="26" xfId="0" applyNumberFormat="1" applyFont="1" applyFill="1" applyBorder="1" applyAlignment="1">
      <alignment vertical="center" wrapText="1"/>
    </xf>
    <xf numFmtId="193" fontId="2" fillId="0" borderId="23" xfId="0" applyNumberFormat="1" applyFont="1" applyFill="1" applyBorder="1" applyAlignment="1" applyProtection="1">
      <alignment horizontal="right"/>
    </xf>
    <xf numFmtId="193" fontId="2" fillId="36" borderId="23"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3"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6" xfId="11" applyFont="1" applyFill="1" applyBorder="1" applyAlignment="1" applyProtection="1">
      <alignment vertical="center"/>
    </xf>
    <xf numFmtId="0" fontId="2" fillId="0" borderId="17" xfId="11" applyFont="1" applyFill="1" applyBorder="1" applyAlignment="1" applyProtection="1">
      <alignment vertical="center"/>
    </xf>
    <xf numFmtId="193" fontId="86" fillId="36" borderId="23"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3" xfId="0" applyFont="1" applyFill="1" applyBorder="1" applyAlignment="1">
      <alignment wrapText="1"/>
    </xf>
    <xf numFmtId="0" fontId="84" fillId="0" borderId="16" xfId="0" applyFont="1" applyBorder="1" applyAlignment="1">
      <alignment horizontal="center" vertical="center"/>
    </xf>
    <xf numFmtId="193" fontId="84" fillId="36" borderId="18" xfId="0" applyNumberFormat="1" applyFont="1" applyFill="1" applyBorder="1" applyAlignment="1">
      <alignment horizontal="center" vertical="center"/>
    </xf>
    <xf numFmtId="0" fontId="84" fillId="0" borderId="0" xfId="0" applyFont="1" applyAlignment="1"/>
    <xf numFmtId="193" fontId="84" fillId="36" borderId="20" xfId="0" applyNumberFormat="1" applyFont="1" applyFill="1" applyBorder="1" applyAlignment="1">
      <alignment horizontal="center" vertical="center" wrapText="1"/>
    </xf>
    <xf numFmtId="193" fontId="84" fillId="36" borderId="24"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0" fontId="84" fillId="0" borderId="16" xfId="0" applyFont="1" applyBorder="1" applyAlignment="1">
      <alignment horizontal="center" vertical="center" wrapText="1"/>
    </xf>
    <xf numFmtId="0" fontId="84" fillId="0" borderId="17"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7" fillId="0" borderId="10" xfId="0" applyNumberFormat="1" applyFont="1" applyFill="1" applyBorder="1" applyAlignment="1">
      <alignment horizontal="left" vertical="center" wrapText="1"/>
    </xf>
    <xf numFmtId="0" fontId="96"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45" fillId="0" borderId="8" xfId="0" applyFont="1" applyFill="1" applyBorder="1" applyAlignment="1" applyProtection="1">
      <alignment horizontal="left"/>
    </xf>
    <xf numFmtId="0" fontId="3" fillId="0" borderId="56" xfId="0" applyFont="1" applyBorder="1"/>
    <xf numFmtId="0" fontId="3" fillId="0" borderId="57" xfId="0" applyFont="1" applyBorder="1"/>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8" xfId="0" applyFont="1" applyBorder="1" applyAlignment="1">
      <alignment horizontal="center" vertical="center"/>
    </xf>
    <xf numFmtId="0" fontId="98" fillId="0" borderId="0" xfId="0" applyFont="1"/>
    <xf numFmtId="0" fontId="3" fillId="0" borderId="68" xfId="0" applyFont="1" applyBorder="1"/>
    <xf numFmtId="0" fontId="3" fillId="0" borderId="0" xfId="0" applyFont="1"/>
    <xf numFmtId="0" fontId="3" fillId="0" borderId="17" xfId="0" applyFont="1" applyBorder="1" applyAlignment="1">
      <alignment wrapText="1"/>
    </xf>
    <xf numFmtId="0" fontId="3" fillId="0" borderId="27" xfId="0" applyFont="1" applyBorder="1" applyAlignment="1">
      <alignment wrapText="1"/>
    </xf>
    <xf numFmtId="0" fontId="3" fillId="0" borderId="18" xfId="0" applyFont="1" applyBorder="1" applyAlignment="1">
      <alignment wrapText="1"/>
    </xf>
    <xf numFmtId="0" fontId="3" fillId="0" borderId="3" xfId="0" applyFont="1" applyFill="1" applyBorder="1" applyAlignment="1">
      <alignment horizontal="center" vertical="center" wrapText="1"/>
    </xf>
    <xf numFmtId="193" fontId="3" fillId="0" borderId="3" xfId="0" applyNumberFormat="1" applyFont="1" applyBorder="1"/>
    <xf numFmtId="193" fontId="3" fillId="36" borderId="23" xfId="0" applyNumberFormat="1" applyFont="1" applyFill="1" applyBorder="1"/>
    <xf numFmtId="9" fontId="3" fillId="0" borderId="20" xfId="20962" applyFont="1" applyBorder="1"/>
    <xf numFmtId="9" fontId="3" fillId="36" borderId="24"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3" xfId="0" applyNumberFormat="1" applyFont="1" applyFill="1" applyBorder="1"/>
    <xf numFmtId="0" fontId="84" fillId="0" borderId="0" xfId="0" applyFont="1" applyFill="1" applyBorder="1" applyAlignment="1">
      <alignment vertical="center" wrapText="1"/>
    </xf>
    <xf numFmtId="0" fontId="84" fillId="0" borderId="74" xfId="0" applyFont="1" applyFill="1" applyBorder="1" applyAlignment="1">
      <alignment vertical="center" wrapText="1"/>
    </xf>
    <xf numFmtId="0" fontId="84" fillId="0" borderId="19" xfId="0" applyFont="1" applyFill="1" applyBorder="1"/>
    <xf numFmtId="0" fontId="84" fillId="0" borderId="19" xfId="0" applyFont="1" applyFill="1" applyBorder="1" applyAlignment="1">
      <alignment horizontal="center"/>
    </xf>
    <xf numFmtId="167" fontId="85" fillId="0" borderId="0" xfId="0" applyNumberFormat="1" applyFont="1" applyFill="1"/>
    <xf numFmtId="193" fontId="86" fillId="36" borderId="23"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2" xfId="0" applyFont="1" applyFill="1" applyBorder="1" applyAlignment="1">
      <alignment wrapText="1"/>
    </xf>
    <xf numFmtId="193" fontId="45" fillId="0" borderId="3" xfId="0" applyNumberFormat="1" applyFont="1" applyFill="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4" xfId="0" applyFont="1" applyFill="1" applyBorder="1" applyAlignment="1">
      <alignment horizontal="left"/>
    </xf>
    <xf numFmtId="0" fontId="100" fillId="3" borderId="85" xfId="0" applyFont="1" applyFill="1" applyBorder="1" applyAlignment="1">
      <alignment horizontal="left"/>
    </xf>
    <xf numFmtId="0" fontId="4" fillId="3" borderId="88" xfId="0" applyFont="1" applyFill="1" applyBorder="1" applyAlignment="1">
      <alignment vertical="center"/>
    </xf>
    <xf numFmtId="0" fontId="3" fillId="3" borderId="89" xfId="0" applyFont="1" applyFill="1" applyBorder="1" applyAlignment="1">
      <alignment vertical="center"/>
    </xf>
    <xf numFmtId="0" fontId="3" fillId="3" borderId="90" xfId="0" applyFont="1" applyFill="1" applyBorder="1" applyAlignment="1">
      <alignment vertical="center"/>
    </xf>
    <xf numFmtId="0" fontId="3" fillId="0" borderId="72" xfId="0" applyFont="1" applyFill="1" applyBorder="1" applyAlignment="1">
      <alignment horizontal="center" vertical="center"/>
    </xf>
    <xf numFmtId="0" fontId="3" fillId="0" borderId="7" xfId="0" applyFont="1" applyFill="1" applyBorder="1" applyAlignment="1">
      <alignment vertical="center"/>
    </xf>
    <xf numFmtId="0" fontId="3" fillId="0" borderId="19" xfId="0" applyFont="1" applyFill="1" applyBorder="1" applyAlignment="1">
      <alignment horizontal="center" vertical="center"/>
    </xf>
    <xf numFmtId="0" fontId="3" fillId="0" borderId="86" xfId="0" applyFont="1" applyFill="1" applyBorder="1" applyAlignment="1">
      <alignment vertical="center"/>
    </xf>
    <xf numFmtId="0" fontId="4" fillId="0" borderId="86" xfId="0" applyFont="1" applyFill="1" applyBorder="1" applyAlignment="1">
      <alignment vertical="center"/>
    </xf>
    <xf numFmtId="0" fontId="3" fillId="0" borderId="22" xfId="0" applyFont="1" applyFill="1" applyBorder="1" applyAlignment="1">
      <alignment horizontal="center" vertical="center"/>
    </xf>
    <xf numFmtId="0" fontId="4" fillId="0" borderId="23" xfId="0" applyFont="1" applyFill="1" applyBorder="1" applyAlignment="1">
      <alignment vertical="center"/>
    </xf>
    <xf numFmtId="0" fontId="3" fillId="3" borderId="68" xfId="0" applyFont="1" applyFill="1" applyBorder="1" applyAlignment="1">
      <alignment horizontal="center" vertical="center"/>
    </xf>
    <xf numFmtId="0" fontId="3" fillId="3" borderId="0" xfId="0" applyFont="1" applyFill="1" applyBorder="1" applyAlignment="1">
      <alignment vertical="center"/>
    </xf>
    <xf numFmtId="0" fontId="3" fillId="0" borderId="16" xfId="0" applyFont="1" applyFill="1" applyBorder="1" applyAlignment="1">
      <alignment horizontal="center" vertical="center"/>
    </xf>
    <xf numFmtId="0" fontId="3" fillId="0" borderId="17" xfId="0" applyFont="1" applyFill="1" applyBorder="1" applyAlignment="1">
      <alignment vertical="center"/>
    </xf>
    <xf numFmtId="169" fontId="9" fillId="37" borderId="57" xfId="20" applyBorder="1"/>
    <xf numFmtId="0" fontId="3" fillId="0" borderId="92" xfId="0" applyFont="1" applyFill="1" applyBorder="1" applyAlignment="1">
      <alignment horizontal="center" vertical="center"/>
    </xf>
    <xf numFmtId="0" fontId="3" fillId="0" borderId="93" xfId="0" applyFont="1" applyFill="1" applyBorder="1" applyAlignment="1">
      <alignment vertical="center"/>
    </xf>
    <xf numFmtId="169" fontId="9" fillId="37" borderId="25" xfId="20" applyBorder="1"/>
    <xf numFmtId="169" fontId="9" fillId="37" borderId="94" xfId="20" applyBorder="1"/>
    <xf numFmtId="169" fontId="9" fillId="37" borderId="26" xfId="20" applyBorder="1"/>
    <xf numFmtId="0" fontId="3" fillId="0" borderId="96" xfId="0" applyFont="1" applyFill="1" applyBorder="1" applyAlignment="1">
      <alignment horizontal="center" vertical="center"/>
    </xf>
    <xf numFmtId="0" fontId="3" fillId="0" borderId="97" xfId="0" applyFont="1" applyFill="1" applyBorder="1" applyAlignment="1">
      <alignment vertical="center"/>
    </xf>
    <xf numFmtId="169" fontId="9" fillId="37" borderId="31" xfId="20" applyBorder="1"/>
    <xf numFmtId="0" fontId="4" fillId="0" borderId="0" xfId="0" applyFont="1" applyFill="1" applyAlignment="1">
      <alignment horizontal="center"/>
    </xf>
    <xf numFmtId="0" fontId="86" fillId="0" borderId="86" xfId="0" applyFont="1" applyFill="1" applyBorder="1" applyAlignment="1">
      <alignment horizontal="center" vertical="center" wrapText="1"/>
    </xf>
    <xf numFmtId="0" fontId="86" fillId="0" borderId="87" xfId="0" applyFont="1" applyFill="1" applyBorder="1" applyAlignment="1">
      <alignment horizontal="center" vertical="center" wrapText="1"/>
    </xf>
    <xf numFmtId="0" fontId="84" fillId="0" borderId="86" xfId="0" applyFont="1" applyFill="1" applyBorder="1"/>
    <xf numFmtId="193" fontId="84" fillId="0" borderId="86" xfId="0" applyNumberFormat="1" applyFont="1" applyFill="1" applyBorder="1" applyAlignment="1">
      <alignment horizontal="center" vertical="center"/>
    </xf>
    <xf numFmtId="0" fontId="84" fillId="0" borderId="86" xfId="0" applyFont="1" applyFill="1" applyBorder="1" applyAlignment="1">
      <alignment horizontal="left" indent="1"/>
    </xf>
    <xf numFmtId="0" fontId="88" fillId="0" borderId="86" xfId="0" applyFont="1" applyFill="1" applyBorder="1" applyAlignment="1">
      <alignment horizontal="left" indent="1"/>
    </xf>
    <xf numFmtId="193" fontId="86" fillId="36" borderId="24" xfId="0" applyNumberFormat="1" applyFont="1" applyFill="1" applyBorder="1" applyAlignment="1">
      <alignment horizontal="center" vertical="center"/>
    </xf>
    <xf numFmtId="0" fontId="95" fillId="0" borderId="0" xfId="11" applyFont="1" applyFill="1" applyBorder="1" applyProtection="1"/>
    <xf numFmtId="0" fontId="4" fillId="36" borderId="17"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4" fillId="36" borderId="19" xfId="0" applyFont="1" applyFill="1" applyBorder="1" applyAlignment="1">
      <alignment horizontal="left" vertical="center" wrapText="1"/>
    </xf>
    <xf numFmtId="0" fontId="4" fillId="36" borderId="87" xfId="0" applyFont="1" applyFill="1" applyBorder="1" applyAlignment="1">
      <alignment horizontal="left" vertical="center" wrapText="1"/>
    </xf>
    <xf numFmtId="0" fontId="3" fillId="0" borderId="19" xfId="0" applyFont="1" applyFill="1" applyBorder="1" applyAlignment="1">
      <alignment horizontal="right" vertical="center" wrapText="1"/>
    </xf>
    <xf numFmtId="0" fontId="101" fillId="0" borderId="19" xfId="0" applyFont="1" applyFill="1" applyBorder="1" applyAlignment="1">
      <alignment horizontal="right" vertical="center" wrapText="1"/>
    </xf>
    <xf numFmtId="0" fontId="4" fillId="0" borderId="19"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2" xfId="5" applyNumberFormat="1" applyFont="1" applyFill="1" applyBorder="1" applyAlignment="1" applyProtection="1">
      <alignment horizontal="left" vertical="center"/>
      <protection locked="0"/>
    </xf>
    <xf numFmtId="0" fontId="103" fillId="0" borderId="23" xfId="9" applyFont="1" applyFill="1" applyBorder="1" applyAlignment="1" applyProtection="1">
      <alignment horizontal="left" vertical="center" wrapText="1"/>
      <protection locked="0"/>
    </xf>
    <xf numFmtId="0" fontId="84" fillId="0" borderId="86" xfId="0" applyFont="1" applyBorder="1" applyAlignment="1">
      <alignment vertical="center" wrapText="1"/>
    </xf>
    <xf numFmtId="14" fontId="2" fillId="3" borderId="86" xfId="8" quotePrefix="1" applyNumberFormat="1" applyFont="1" applyFill="1" applyBorder="1" applyAlignment="1" applyProtection="1">
      <alignment horizontal="left"/>
      <protection locked="0"/>
    </xf>
    <xf numFmtId="3" fontId="104" fillId="36" borderId="87" xfId="0" applyNumberFormat="1" applyFont="1" applyFill="1" applyBorder="1" applyAlignment="1">
      <alignment vertical="center" wrapText="1"/>
    </xf>
    <xf numFmtId="3" fontId="104" fillId="36" borderId="23" xfId="0" applyNumberFormat="1" applyFont="1" applyFill="1" applyBorder="1" applyAlignment="1">
      <alignment vertical="center" wrapText="1"/>
    </xf>
    <xf numFmtId="3" fontId="104" fillId="36" borderId="24" xfId="0" applyNumberFormat="1" applyFont="1" applyFill="1" applyBorder="1" applyAlignment="1">
      <alignment vertical="center" wrapText="1"/>
    </xf>
    <xf numFmtId="0" fontId="6" fillId="0" borderId="86" xfId="17" applyFill="1" applyBorder="1" applyAlignment="1" applyProtection="1"/>
    <xf numFmtId="49" fontId="84" fillId="0" borderId="86"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4" xfId="20964" applyFont="1" applyFill="1" applyBorder="1" applyAlignment="1">
      <alignment vertical="center"/>
    </xf>
    <xf numFmtId="0" fontId="45" fillId="77" borderId="105" xfId="20964" applyFont="1" applyFill="1" applyBorder="1" applyAlignment="1">
      <alignment vertical="center"/>
    </xf>
    <xf numFmtId="0" fontId="45" fillId="77" borderId="102" xfId="20964" applyFont="1" applyFill="1" applyBorder="1" applyAlignment="1">
      <alignment vertical="center"/>
    </xf>
    <xf numFmtId="0" fontId="106" fillId="70" borderId="101" xfId="20964" applyFont="1" applyFill="1" applyBorder="1" applyAlignment="1">
      <alignment horizontal="center" vertical="center"/>
    </xf>
    <xf numFmtId="0" fontId="106" fillId="70" borderId="102" xfId="20964" applyFont="1" applyFill="1" applyBorder="1" applyAlignment="1">
      <alignment horizontal="left" vertical="center" wrapText="1"/>
    </xf>
    <xf numFmtId="164" fontId="106" fillId="0" borderId="103" xfId="7" applyNumberFormat="1" applyFont="1" applyFill="1" applyBorder="1" applyAlignment="1" applyProtection="1">
      <alignment horizontal="right" vertical="center"/>
      <protection locked="0"/>
    </xf>
    <xf numFmtId="0" fontId="105" fillId="78" borderId="103" xfId="20964" applyFont="1" applyFill="1" applyBorder="1" applyAlignment="1">
      <alignment horizontal="center" vertical="center"/>
    </xf>
    <xf numFmtId="0" fontId="105" fillId="78" borderId="105" xfId="20964" applyFont="1" applyFill="1" applyBorder="1" applyAlignment="1">
      <alignment vertical="top" wrapText="1"/>
    </xf>
    <xf numFmtId="164" fontId="45" fillId="77" borderId="102" xfId="7" applyNumberFormat="1" applyFont="1" applyFill="1" applyBorder="1" applyAlignment="1">
      <alignment horizontal="right" vertical="center"/>
    </xf>
    <xf numFmtId="0" fontId="107" fillId="70" borderId="101" xfId="20964" applyFont="1" applyFill="1" applyBorder="1" applyAlignment="1">
      <alignment horizontal="center" vertical="center"/>
    </xf>
    <xf numFmtId="0" fontId="106" fillId="70" borderId="105" xfId="20964" applyFont="1" applyFill="1" applyBorder="1" applyAlignment="1">
      <alignment vertical="center" wrapText="1"/>
    </xf>
    <xf numFmtId="0" fontId="106" fillId="70" borderId="102" xfId="20964" applyFont="1" applyFill="1" applyBorder="1" applyAlignment="1">
      <alignment horizontal="left" vertical="center"/>
    </xf>
    <xf numFmtId="0" fontId="107" fillId="3" borderId="101" xfId="20964" applyFont="1" applyFill="1" applyBorder="1" applyAlignment="1">
      <alignment horizontal="center" vertical="center"/>
    </xf>
    <xf numFmtId="0" fontId="106" fillId="3" borderId="102" xfId="20964" applyFont="1" applyFill="1" applyBorder="1" applyAlignment="1">
      <alignment horizontal="left" vertical="center"/>
    </xf>
    <xf numFmtId="0" fontId="107" fillId="0" borderId="101" xfId="20964" applyFont="1" applyFill="1" applyBorder="1" applyAlignment="1">
      <alignment horizontal="center" vertical="center"/>
    </xf>
    <xf numFmtId="0" fontId="106" fillId="0" borderId="102" xfId="20964" applyFont="1" applyFill="1" applyBorder="1" applyAlignment="1">
      <alignment horizontal="left" vertical="center"/>
    </xf>
    <xf numFmtId="0" fontId="108" fillId="78" borderId="103" xfId="20964" applyFont="1" applyFill="1" applyBorder="1" applyAlignment="1">
      <alignment horizontal="center" vertical="center"/>
    </xf>
    <xf numFmtId="0" fontId="105" fillId="78" borderId="105" xfId="20964" applyFont="1" applyFill="1" applyBorder="1" applyAlignment="1">
      <alignment vertical="center"/>
    </xf>
    <xf numFmtId="164" fontId="106" fillId="78" borderId="103" xfId="7" applyNumberFormat="1" applyFont="1" applyFill="1" applyBorder="1" applyAlignment="1" applyProtection="1">
      <alignment horizontal="right" vertical="center"/>
      <protection locked="0"/>
    </xf>
    <xf numFmtId="0" fontId="105" fillId="77" borderId="104" xfId="20964" applyFont="1" applyFill="1" applyBorder="1" applyAlignment="1">
      <alignment vertical="center"/>
    </xf>
    <xf numFmtId="0" fontId="105" fillId="77" borderId="105" xfId="20964" applyFont="1" applyFill="1" applyBorder="1" applyAlignment="1">
      <alignment vertical="center"/>
    </xf>
    <xf numFmtId="164" fontId="105" fillId="77" borderId="102" xfId="7" applyNumberFormat="1" applyFont="1" applyFill="1" applyBorder="1" applyAlignment="1">
      <alignment horizontal="right" vertical="center"/>
    </xf>
    <xf numFmtId="0" fontId="110" fillId="3" borderId="101" xfId="20964" applyFont="1" applyFill="1" applyBorder="1" applyAlignment="1">
      <alignment horizontal="center" vertical="center"/>
    </xf>
    <xf numFmtId="0" fontId="111" fillId="78" borderId="103" xfId="20964" applyFont="1" applyFill="1" applyBorder="1" applyAlignment="1">
      <alignment horizontal="center" vertical="center"/>
    </xf>
    <xf numFmtId="0" fontId="45" fillId="78" borderId="105" xfId="20964" applyFont="1" applyFill="1" applyBorder="1" applyAlignment="1">
      <alignment vertical="center"/>
    </xf>
    <xf numFmtId="0" fontId="110" fillId="70" borderId="101" xfId="20964" applyFont="1" applyFill="1" applyBorder="1" applyAlignment="1">
      <alignment horizontal="center" vertical="center"/>
    </xf>
    <xf numFmtId="0" fontId="111" fillId="3" borderId="103" xfId="20964" applyFont="1" applyFill="1" applyBorder="1" applyAlignment="1">
      <alignment horizontal="center" vertical="center"/>
    </xf>
    <xf numFmtId="0" fontId="45" fillId="3" borderId="105" xfId="20964" applyFont="1" applyFill="1" applyBorder="1" applyAlignment="1">
      <alignment vertical="center"/>
    </xf>
    <xf numFmtId="0" fontId="107" fillId="70" borderId="103" xfId="20964" applyFont="1" applyFill="1" applyBorder="1" applyAlignment="1">
      <alignment horizontal="center" vertical="center"/>
    </xf>
    <xf numFmtId="0" fontId="19" fillId="70" borderId="103" xfId="20964" applyFont="1" applyFill="1" applyBorder="1" applyAlignment="1">
      <alignment horizontal="center" vertical="center"/>
    </xf>
    <xf numFmtId="0" fontId="101" fillId="0" borderId="103" xfId="0" applyFont="1" applyFill="1" applyBorder="1" applyAlignment="1">
      <alignment horizontal="left" vertical="center" wrapText="1"/>
    </xf>
    <xf numFmtId="10" fontId="97" fillId="0" borderId="103" xfId="20962" applyNumberFormat="1" applyFont="1" applyFill="1" applyBorder="1" applyAlignment="1">
      <alignment horizontal="left" vertical="center" wrapText="1"/>
    </xf>
    <xf numFmtId="1" fontId="3" fillId="0" borderId="87" xfId="0" applyNumberFormat="1" applyFont="1" applyFill="1" applyBorder="1" applyAlignment="1">
      <alignment horizontal="right" vertical="center" wrapText="1"/>
    </xf>
    <xf numFmtId="10" fontId="4" fillId="36" borderId="103" xfId="0" applyNumberFormat="1" applyFont="1" applyFill="1" applyBorder="1" applyAlignment="1">
      <alignment horizontal="left" vertical="center" wrapText="1"/>
    </xf>
    <xf numFmtId="10" fontId="101" fillId="0" borderId="103" xfId="20962" applyNumberFormat="1" applyFont="1" applyFill="1" applyBorder="1" applyAlignment="1">
      <alignment horizontal="left" vertical="center" wrapText="1"/>
    </xf>
    <xf numFmtId="10" fontId="4" fillId="36" borderId="103" xfId="20962" applyNumberFormat="1" applyFont="1" applyFill="1" applyBorder="1" applyAlignment="1">
      <alignment horizontal="left" vertical="center" wrapText="1"/>
    </xf>
    <xf numFmtId="10" fontId="4" fillId="36" borderId="103" xfId="0" applyNumberFormat="1" applyFont="1" applyFill="1" applyBorder="1" applyAlignment="1">
      <alignment horizontal="center" vertical="center" wrapText="1"/>
    </xf>
    <xf numFmtId="10" fontId="103" fillId="0" borderId="23" xfId="20962" applyNumberFormat="1" applyFont="1" applyFill="1" applyBorder="1" applyAlignment="1" applyProtection="1">
      <alignment horizontal="left" vertical="center"/>
    </xf>
    <xf numFmtId="0" fontId="4" fillId="36" borderId="103" xfId="0" applyFont="1" applyFill="1" applyBorder="1" applyAlignment="1">
      <alignment horizontal="left" vertical="center" wrapText="1"/>
    </xf>
    <xf numFmtId="0" fontId="3" fillId="0" borderId="103" xfId="0" applyFont="1" applyFill="1" applyBorder="1" applyAlignment="1">
      <alignment horizontal="left" vertical="center" wrapText="1"/>
    </xf>
    <xf numFmtId="10" fontId="4" fillId="36" borderId="87" xfId="0" applyNumberFormat="1" applyFont="1" applyFill="1" applyBorder="1" applyAlignment="1">
      <alignment horizontal="left" vertical="center" wrapText="1"/>
    </xf>
    <xf numFmtId="10" fontId="4" fillId="36" borderId="87" xfId="20962" applyNumberFormat="1" applyFont="1" applyFill="1" applyBorder="1" applyAlignment="1">
      <alignment horizontal="left" vertical="center" wrapText="1"/>
    </xf>
    <xf numFmtId="0" fontId="4" fillId="36" borderId="87" xfId="0" applyFont="1" applyFill="1" applyBorder="1" applyAlignment="1">
      <alignment horizontal="center" vertical="center" wrapText="1"/>
    </xf>
    <xf numFmtId="1" fontId="3" fillId="0" borderId="24" xfId="0" applyNumberFormat="1" applyFont="1" applyFill="1" applyBorder="1" applyAlignment="1">
      <alignment horizontal="right" vertical="center" wrapText="1"/>
    </xf>
    <xf numFmtId="0" fontId="4" fillId="36" borderId="88" xfId="0" applyFont="1" applyFill="1" applyBorder="1" applyAlignment="1">
      <alignment vertical="center" wrapText="1"/>
    </xf>
    <xf numFmtId="0" fontId="4" fillId="36" borderId="102" xfId="0" applyFont="1" applyFill="1" applyBorder="1" applyAlignment="1">
      <alignment vertical="center" wrapText="1"/>
    </xf>
    <xf numFmtId="0" fontId="4" fillId="36" borderId="75" xfId="0" applyFont="1" applyFill="1" applyBorder="1" applyAlignment="1">
      <alignment vertical="center" wrapText="1"/>
    </xf>
    <xf numFmtId="0" fontId="4" fillId="36" borderId="30" xfId="0" applyFont="1" applyFill="1" applyBorder="1" applyAlignment="1">
      <alignment vertical="center" wrapText="1"/>
    </xf>
    <xf numFmtId="0" fontId="84" fillId="0" borderId="103" xfId="0" applyFont="1" applyBorder="1"/>
    <xf numFmtId="0" fontId="6" fillId="0" borderId="103" xfId="17" applyFill="1" applyBorder="1" applyAlignment="1" applyProtection="1">
      <alignment horizontal="left" vertical="center"/>
    </xf>
    <xf numFmtId="0" fontId="6" fillId="0" borderId="103" xfId="17" applyBorder="1" applyAlignment="1" applyProtection="1"/>
    <xf numFmtId="0" fontId="84" fillId="0" borderId="103" xfId="0" applyFont="1" applyFill="1" applyBorder="1"/>
    <xf numFmtId="0" fontId="6" fillId="0" borderId="103" xfId="17" applyFill="1" applyBorder="1" applyAlignment="1" applyProtection="1">
      <alignment horizontal="left" vertical="center" wrapText="1"/>
    </xf>
    <xf numFmtId="0" fontId="6" fillId="0" borderId="103" xfId="17" applyFill="1" applyBorder="1" applyAlignment="1" applyProtection="1"/>
    <xf numFmtId="0" fontId="45" fillId="0" borderId="17" xfId="0" applyFont="1" applyBorder="1" applyAlignment="1">
      <alignment horizontal="center" vertical="center" wrapText="1"/>
    </xf>
    <xf numFmtId="0" fontId="45" fillId="0" borderId="18" xfId="0" applyFont="1" applyBorder="1" applyAlignment="1">
      <alignment horizontal="center" vertical="center" wrapText="1"/>
    </xf>
    <xf numFmtId="0" fontId="2" fillId="0" borderId="3" xfId="0" applyFont="1" applyBorder="1" applyAlignment="1">
      <alignment wrapText="1"/>
    </xf>
    <xf numFmtId="0" fontId="84" fillId="0" borderId="20" xfId="0" applyFont="1" applyBorder="1" applyAlignment="1"/>
    <xf numFmtId="0" fontId="45" fillId="0" borderId="3" xfId="0" applyFont="1" applyBorder="1" applyAlignment="1">
      <alignment horizontal="center" vertical="center" wrapText="1"/>
    </xf>
    <xf numFmtId="0" fontId="45" fillId="0" borderId="20" xfId="0" applyFont="1" applyBorder="1" applyAlignment="1">
      <alignment horizontal="center" vertical="center" wrapText="1"/>
    </xf>
    <xf numFmtId="3" fontId="104" fillId="36" borderId="103" xfId="0" applyNumberFormat="1" applyFont="1" applyFill="1" applyBorder="1" applyAlignment="1">
      <alignment vertical="center" wrapText="1"/>
    </xf>
    <xf numFmtId="3" fontId="104" fillId="0" borderId="103" xfId="0" applyNumberFormat="1" applyFont="1" applyBorder="1" applyAlignment="1">
      <alignment vertical="center" wrapText="1"/>
    </xf>
    <xf numFmtId="3" fontId="104" fillId="36" borderId="104"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90" xfId="0" applyNumberFormat="1" applyFont="1" applyFill="1" applyBorder="1" applyAlignment="1">
      <alignment vertical="center" wrapText="1"/>
    </xf>
    <xf numFmtId="3" fontId="104" fillId="36" borderId="40" xfId="0" applyNumberFormat="1" applyFont="1" applyFill="1" applyBorder="1" applyAlignment="1">
      <alignment vertical="center" wrapText="1"/>
    </xf>
    <xf numFmtId="0" fontId="2" fillId="0" borderId="17" xfId="0" applyNumberFormat="1" applyFont="1" applyFill="1" applyBorder="1" applyAlignment="1">
      <alignment horizontal="left" vertical="center" wrapText="1" indent="1"/>
    </xf>
    <xf numFmtId="0" fontId="2" fillId="0" borderId="18"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0" xfId="20" applyFont="1" applyBorder="1"/>
    <xf numFmtId="0" fontId="2" fillId="0" borderId="19" xfId="0" applyFont="1" applyFill="1" applyBorder="1" applyAlignment="1">
      <alignment horizontal="right" vertical="center" wrapText="1"/>
    </xf>
    <xf numFmtId="0" fontId="2" fillId="2" borderId="19" xfId="0" applyFont="1" applyFill="1" applyBorder="1" applyAlignment="1">
      <alignment horizontal="right" vertical="center"/>
    </xf>
    <xf numFmtId="0" fontId="45" fillId="0" borderId="19" xfId="0" applyFont="1" applyFill="1" applyBorder="1" applyAlignment="1">
      <alignment horizontal="center" vertical="center" wrapText="1"/>
    </xf>
    <xf numFmtId="0" fontId="2" fillId="2" borderId="22"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6" xfId="0" applyFont="1" applyFill="1" applyBorder="1"/>
    <xf numFmtId="0" fontId="3" fillId="3" borderId="106" xfId="0" applyFont="1" applyFill="1" applyBorder="1" applyAlignment="1">
      <alignment wrapText="1"/>
    </xf>
    <xf numFmtId="0" fontId="3" fillId="3" borderId="107" xfId="0" applyFont="1" applyFill="1" applyBorder="1"/>
    <xf numFmtId="0" fontId="4" fillId="3" borderId="81" xfId="0" applyFont="1" applyFill="1" applyBorder="1" applyAlignment="1">
      <alignment horizontal="center" wrapText="1"/>
    </xf>
    <xf numFmtId="0" fontId="3" fillId="3" borderId="68"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0" xfId="0" applyFont="1" applyFill="1" applyBorder="1" applyAlignment="1">
      <alignment horizontal="center" vertical="center" wrapText="1"/>
    </xf>
    <xf numFmtId="0" fontId="3" fillId="0" borderId="19" xfId="0" applyFont="1" applyBorder="1"/>
    <xf numFmtId="164" fontId="3" fillId="0" borderId="87" xfId="7" applyNumberFormat="1" applyFont="1" applyBorder="1"/>
    <xf numFmtId="0" fontId="4" fillId="0" borderId="19" xfId="0" applyFont="1" applyBorder="1"/>
    <xf numFmtId="164" fontId="4" fillId="0" borderId="87" xfId="7" applyNumberFormat="1" applyFont="1" applyBorder="1"/>
    <xf numFmtId="0" fontId="112" fillId="3" borderId="68" xfId="0" applyFont="1" applyFill="1" applyBorder="1" applyAlignment="1">
      <alignment horizontal="left"/>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0" xfId="7" applyNumberFormat="1" applyFont="1" applyFill="1" applyBorder="1"/>
    <xf numFmtId="0" fontId="3" fillId="3" borderId="0" xfId="0" applyFont="1" applyFill="1" applyBorder="1" applyAlignment="1">
      <alignment wrapText="1"/>
    </xf>
    <xf numFmtId="0" fontId="3" fillId="3" borderId="0" xfId="0" applyFont="1" applyFill="1" applyBorder="1"/>
    <xf numFmtId="0" fontId="3" fillId="3" borderId="100" xfId="0" applyFont="1" applyFill="1" applyBorder="1"/>
    <xf numFmtId="0" fontId="4" fillId="0" borderId="22" xfId="0" applyFont="1" applyBorder="1"/>
    <xf numFmtId="0" fontId="4" fillId="0" borderId="23" xfId="0" applyFont="1" applyBorder="1" applyAlignment="1">
      <alignment wrapText="1"/>
    </xf>
    <xf numFmtId="10" fontId="4" fillId="0" borderId="24" xfId="20962" applyNumberFormat="1" applyFont="1" applyBorder="1"/>
    <xf numFmtId="0" fontId="2" fillId="2" borderId="92" xfId="0" applyFont="1" applyFill="1" applyBorder="1" applyAlignment="1">
      <alignment horizontal="right" vertical="center"/>
    </xf>
    <xf numFmtId="0" fontId="2" fillId="0" borderId="101" xfId="0" applyFont="1" applyBorder="1" applyAlignment="1">
      <alignment vertical="center" wrapText="1"/>
    </xf>
    <xf numFmtId="193" fontId="2" fillId="2" borderId="101" xfId="0" applyNumberFormat="1" applyFont="1" applyFill="1" applyBorder="1" applyAlignment="1" applyProtection="1">
      <alignment vertical="center"/>
      <protection locked="0"/>
    </xf>
    <xf numFmtId="193" fontId="87" fillId="2" borderId="101" xfId="0" applyNumberFormat="1" applyFont="1" applyFill="1" applyBorder="1" applyAlignment="1" applyProtection="1">
      <alignment vertical="center"/>
      <protection locked="0"/>
    </xf>
    <xf numFmtId="193" fontId="87" fillId="2" borderId="95"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8" fillId="0" borderId="118" xfId="13" applyFont="1" applyFill="1" applyBorder="1" applyAlignment="1" applyProtection="1">
      <alignment horizontal="left" vertical="center" wrapText="1"/>
      <protection locked="0"/>
    </xf>
    <xf numFmtId="49" fontId="118" fillId="0" borderId="118" xfId="5" applyNumberFormat="1" applyFont="1" applyFill="1" applyBorder="1" applyAlignment="1" applyProtection="1">
      <alignment horizontal="right" vertical="center"/>
      <protection locked="0"/>
    </xf>
    <xf numFmtId="49" fontId="119" fillId="0" borderId="118" xfId="5" applyNumberFormat="1" applyFont="1" applyFill="1" applyBorder="1" applyAlignment="1" applyProtection="1">
      <alignment horizontal="right" vertical="center"/>
      <protection locked="0"/>
    </xf>
    <xf numFmtId="0" fontId="114" fillId="0" borderId="118" xfId="0" applyFont="1" applyFill="1" applyBorder="1"/>
    <xf numFmtId="166" fontId="113" fillId="0" borderId="118" xfId="20965" applyFont="1" applyFill="1" applyBorder="1"/>
    <xf numFmtId="49" fontId="118" fillId="0" borderId="118" xfId="5" applyNumberFormat="1" applyFont="1" applyFill="1" applyBorder="1" applyAlignment="1" applyProtection="1">
      <alignment horizontal="right" vertical="center" wrapText="1"/>
      <protection locked="0"/>
    </xf>
    <xf numFmtId="49" fontId="119" fillId="0" borderId="118" xfId="5" applyNumberFormat="1" applyFont="1" applyFill="1" applyBorder="1" applyAlignment="1" applyProtection="1">
      <alignment horizontal="right" vertical="center" wrapText="1"/>
      <protection locked="0"/>
    </xf>
    <xf numFmtId="0" fontId="114" fillId="0" borderId="0" xfId="0" applyFont="1" applyFill="1"/>
    <xf numFmtId="0" fontId="113" fillId="0" borderId="118" xfId="0" applyNumberFormat="1" applyFont="1" applyFill="1" applyBorder="1" applyAlignment="1">
      <alignment horizontal="left" vertical="center" wrapText="1"/>
    </xf>
    <xf numFmtId="0" fontId="117" fillId="0" borderId="118" xfId="0" applyFont="1" applyFill="1" applyBorder="1"/>
    <xf numFmtId="0" fontId="114" fillId="0" borderId="0" xfId="0" applyFont="1" applyFill="1" applyBorder="1"/>
    <xf numFmtId="0" fontId="116" fillId="0" borderId="118" xfId="0" applyFont="1" applyFill="1" applyBorder="1" applyAlignment="1">
      <alignment horizontal="left" indent="1"/>
    </xf>
    <xf numFmtId="0" fontId="116" fillId="0" borderId="118" xfId="0" applyFont="1" applyFill="1" applyBorder="1" applyAlignment="1">
      <alignment horizontal="left" wrapText="1" indent="1"/>
    </xf>
    <xf numFmtId="0" fontId="113" fillId="0" borderId="118" xfId="0" applyFont="1" applyFill="1" applyBorder="1" applyAlignment="1">
      <alignment horizontal="left" indent="1"/>
    </xf>
    <xf numFmtId="0" fontId="113" fillId="0" borderId="118" xfId="0" applyNumberFormat="1" applyFont="1" applyFill="1" applyBorder="1" applyAlignment="1">
      <alignment horizontal="left" indent="1"/>
    </xf>
    <xf numFmtId="0" fontId="113" fillId="0" borderId="118" xfId="0" applyFont="1" applyFill="1" applyBorder="1" applyAlignment="1">
      <alignment horizontal="left" wrapText="1" indent="2"/>
    </xf>
    <xf numFmtId="0" fontId="116" fillId="0" borderId="118" xfId="0" applyFont="1" applyFill="1" applyBorder="1" applyAlignment="1">
      <alignment horizontal="left" vertical="center" indent="1"/>
    </xf>
    <xf numFmtId="0" fontId="114" fillId="0" borderId="118" xfId="0" applyFont="1" applyFill="1" applyBorder="1" applyAlignment="1">
      <alignment horizontal="left" wrapText="1"/>
    </xf>
    <xf numFmtId="0" fontId="114" fillId="0" borderId="118" xfId="0" applyFont="1" applyFill="1" applyBorder="1" applyAlignment="1">
      <alignment horizontal="left" wrapText="1" indent="2"/>
    </xf>
    <xf numFmtId="49" fontId="114" fillId="0" borderId="118" xfId="0" applyNumberFormat="1" applyFont="1" applyFill="1" applyBorder="1" applyAlignment="1">
      <alignment horizontal="left" indent="3"/>
    </xf>
    <xf numFmtId="49" fontId="114" fillId="0" borderId="118" xfId="0" applyNumberFormat="1" applyFont="1" applyFill="1" applyBorder="1" applyAlignment="1">
      <alignment horizontal="left" indent="1"/>
    </xf>
    <xf numFmtId="49" fontId="114" fillId="0" borderId="118" xfId="0" applyNumberFormat="1" applyFont="1" applyFill="1" applyBorder="1" applyAlignment="1">
      <alignment horizontal="left" vertical="top" wrapText="1" indent="2"/>
    </xf>
    <xf numFmtId="49" fontId="114" fillId="0" borderId="118" xfId="0" applyNumberFormat="1" applyFont="1" applyFill="1" applyBorder="1" applyAlignment="1">
      <alignment horizontal="left" wrapText="1" indent="3"/>
    </xf>
    <xf numFmtId="49" fontId="114" fillId="0" borderId="118" xfId="0" applyNumberFormat="1" applyFont="1" applyFill="1" applyBorder="1" applyAlignment="1">
      <alignment horizontal="left" wrapText="1" indent="2"/>
    </xf>
    <xf numFmtId="0" fontId="114" fillId="0" borderId="118" xfId="0" applyNumberFormat="1" applyFont="1" applyFill="1" applyBorder="1" applyAlignment="1">
      <alignment horizontal="left" wrapText="1" indent="1"/>
    </xf>
    <xf numFmtId="49" fontId="114" fillId="0" borderId="118" xfId="0" applyNumberFormat="1" applyFont="1" applyFill="1" applyBorder="1" applyAlignment="1">
      <alignment horizontal="left" wrapText="1" indent="1"/>
    </xf>
    <xf numFmtId="0" fontId="116" fillId="0" borderId="74" xfId="0" applyNumberFormat="1" applyFont="1" applyFill="1" applyBorder="1" applyAlignment="1">
      <alignment horizontal="left" vertical="center" wrapText="1"/>
    </xf>
    <xf numFmtId="0" fontId="114" fillId="0" borderId="119" xfId="0" applyFont="1" applyFill="1" applyBorder="1" applyAlignment="1">
      <alignment horizontal="center" vertical="center" wrapText="1"/>
    </xf>
    <xf numFmtId="0" fontId="116" fillId="0" borderId="118" xfId="0" applyNumberFormat="1" applyFont="1" applyFill="1" applyBorder="1" applyAlignment="1">
      <alignment horizontal="left" vertical="center" wrapText="1"/>
    </xf>
    <xf numFmtId="0" fontId="114" fillId="0" borderId="118" xfId="0" applyFont="1" applyFill="1" applyBorder="1" applyAlignment="1">
      <alignment horizontal="left" indent="1"/>
    </xf>
    <xf numFmtId="0" fontId="6" fillId="0" borderId="118" xfId="17" applyBorder="1" applyAlignment="1" applyProtection="1"/>
    <xf numFmtId="0" fontId="117" fillId="0" borderId="118"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0" xfId="0" applyFont="1" applyFill="1" applyBorder="1" applyAlignment="1">
      <alignment horizontal="center" vertical="center" wrapText="1"/>
    </xf>
    <xf numFmtId="14" fontId="84" fillId="0" borderId="0" xfId="0" applyNumberFormat="1" applyFont="1" applyFill="1"/>
    <xf numFmtId="0" fontId="120" fillId="0" borderId="118" xfId="13" applyFont="1" applyFill="1" applyBorder="1" applyAlignment="1" applyProtection="1">
      <alignment horizontal="left" vertical="center" wrapText="1"/>
      <protection locked="0"/>
    </xf>
    <xf numFmtId="0" fontId="114" fillId="0" borderId="0" xfId="0" applyFont="1" applyFill="1" applyAlignment="1">
      <alignment horizontal="left" vertical="top" wrapText="1"/>
    </xf>
    <xf numFmtId="0" fontId="114" fillId="0" borderId="0" xfId="0" applyFont="1" applyFill="1" applyAlignment="1">
      <alignment wrapText="1"/>
    </xf>
    <xf numFmtId="0" fontId="114" fillId="0" borderId="118" xfId="0" applyFont="1" applyFill="1" applyBorder="1" applyAlignment="1">
      <alignment horizontal="center" vertical="center"/>
    </xf>
    <xf numFmtId="0" fontId="114" fillId="0" borderId="118" xfId="0" applyFont="1" applyFill="1" applyBorder="1" applyAlignment="1">
      <alignment horizontal="center" vertical="center" wrapText="1"/>
    </xf>
    <xf numFmtId="0" fontId="117" fillId="0" borderId="0" xfId="0" applyFont="1" applyFill="1"/>
    <xf numFmtId="0" fontId="114" fillId="0" borderId="118" xfId="0" applyFont="1" applyFill="1" applyBorder="1" applyAlignment="1">
      <alignment wrapText="1"/>
    </xf>
    <xf numFmtId="0" fontId="114" fillId="0" borderId="118" xfId="0" applyFont="1" applyFill="1" applyBorder="1" applyAlignment="1">
      <alignment horizontal="left" indent="8"/>
    </xf>
    <xf numFmtId="0" fontId="114" fillId="0" borderId="0" xfId="0" applyFont="1" applyFill="1" applyBorder="1" applyAlignment="1">
      <alignment horizontal="left"/>
    </xf>
    <xf numFmtId="0" fontId="117" fillId="0" borderId="0" xfId="0" applyFont="1" applyFill="1" applyBorder="1"/>
    <xf numFmtId="0" fontId="117" fillId="0" borderId="7" xfId="0" applyFont="1" applyFill="1" applyBorder="1"/>
    <xf numFmtId="0" fontId="114" fillId="0" borderId="0" xfId="0" applyFont="1" applyFill="1" applyBorder="1" applyAlignment="1">
      <alignment horizontal="center" vertical="center"/>
    </xf>
    <xf numFmtId="0" fontId="114" fillId="0" borderId="7" xfId="0" applyFont="1" applyFill="1" applyBorder="1" applyAlignment="1">
      <alignment wrapText="1"/>
    </xf>
    <xf numFmtId="49" fontId="114" fillId="0" borderId="118" xfId="0" applyNumberFormat="1" applyFont="1" applyFill="1" applyBorder="1" applyAlignment="1">
      <alignment horizontal="center" vertical="center" wrapText="1"/>
    </xf>
    <xf numFmtId="0" fontId="114" fillId="0" borderId="118" xfId="0" applyFont="1" applyFill="1" applyBorder="1" applyAlignment="1">
      <alignment horizontal="center"/>
    </xf>
    <xf numFmtId="0" fontId="114" fillId="0" borderId="7" xfId="0" applyFont="1" applyFill="1" applyBorder="1"/>
    <xf numFmtId="0" fontId="114" fillId="0" borderId="118" xfId="0" applyFont="1" applyFill="1" applyBorder="1" applyAlignment="1">
      <alignment horizontal="left" indent="2"/>
    </xf>
    <xf numFmtId="0" fontId="114" fillId="0" borderId="118" xfId="0" applyNumberFormat="1" applyFont="1" applyFill="1" applyBorder="1" applyAlignment="1">
      <alignment horizontal="left" indent="1"/>
    </xf>
    <xf numFmtId="0" fontId="114" fillId="0" borderId="0" xfId="0" applyFont="1" applyFill="1" applyAlignment="1">
      <alignment horizontal="center" vertical="center"/>
    </xf>
    <xf numFmtId="0" fontId="122" fillId="0" borderId="0" xfId="0" applyFont="1" applyFill="1"/>
    <xf numFmtId="0" fontId="122" fillId="0" borderId="0" xfId="0" applyFont="1" applyFill="1" applyAlignment="1">
      <alignment horizontal="center" vertical="center"/>
    </xf>
    <xf numFmtId="0" fontId="116" fillId="0" borderId="118" xfId="0" applyFont="1" applyFill="1" applyBorder="1" applyAlignment="1">
      <alignment horizontal="center" vertical="center" wrapText="1"/>
    </xf>
    <xf numFmtId="0" fontId="114" fillId="79" borderId="118" xfId="0" applyFont="1" applyFill="1" applyBorder="1"/>
    <xf numFmtId="0" fontId="117" fillId="79" borderId="118" xfId="0" applyFont="1" applyFill="1" applyBorder="1"/>
    <xf numFmtId="0" fontId="0" fillId="0" borderId="118" xfId="0" applyBorder="1" applyAlignment="1">
      <alignment horizontal="left" indent="2"/>
    </xf>
    <xf numFmtId="0" fontId="0" fillId="0" borderId="119" xfId="0" applyBorder="1" applyAlignment="1">
      <alignment horizontal="left" indent="2"/>
    </xf>
    <xf numFmtId="0" fontId="0" fillId="0" borderId="118" xfId="0" applyFill="1" applyBorder="1" applyAlignment="1">
      <alignment horizontal="left" indent="2"/>
    </xf>
    <xf numFmtId="0" fontId="124" fillId="0" borderId="125" xfId="0" applyNumberFormat="1" applyFont="1" applyFill="1" applyBorder="1" applyAlignment="1">
      <alignment vertical="center" wrapText="1" readingOrder="1"/>
    </xf>
    <xf numFmtId="0" fontId="124" fillId="0" borderId="126" xfId="0" applyNumberFormat="1" applyFont="1" applyFill="1" applyBorder="1" applyAlignment="1">
      <alignment vertical="center" wrapText="1" readingOrder="1"/>
    </xf>
    <xf numFmtId="0" fontId="124" fillId="0" borderId="126" xfId="0" applyNumberFormat="1" applyFont="1" applyFill="1" applyBorder="1" applyAlignment="1">
      <alignment horizontal="left" vertical="center" wrapText="1" indent="1" readingOrder="1"/>
    </xf>
    <xf numFmtId="0" fontId="124" fillId="0" borderId="127" xfId="0" applyNumberFormat="1" applyFont="1" applyFill="1" applyBorder="1" applyAlignment="1">
      <alignment vertical="center" wrapText="1" readingOrder="1"/>
    </xf>
    <xf numFmtId="0" fontId="125" fillId="0" borderId="118" xfId="0" applyNumberFormat="1" applyFont="1" applyFill="1" applyBorder="1" applyAlignment="1">
      <alignment vertical="center" wrapText="1" readingOrder="1"/>
    </xf>
    <xf numFmtId="0" fontId="114" fillId="0" borderId="119" xfId="0" applyFont="1" applyFill="1" applyBorder="1" applyAlignment="1">
      <alignment horizontal="center" vertical="center" wrapText="1"/>
    </xf>
    <xf numFmtId="0" fontId="0" fillId="0" borderId="7" xfId="0" applyBorder="1"/>
    <xf numFmtId="0" fontId="122" fillId="0" borderId="118" xfId="0" applyFont="1" applyBorder="1"/>
    <xf numFmtId="0" fontId="114" fillId="0" borderId="110" xfId="0" applyFont="1" applyFill="1" applyBorder="1" applyAlignment="1">
      <alignment horizontal="center" vertical="center" wrapText="1"/>
    </xf>
    <xf numFmtId="0" fontId="0" fillId="0" borderId="118" xfId="0" applyBorder="1" applyAlignment="1">
      <alignment horizontal="left" indent="3"/>
    </xf>
    <xf numFmtId="193" fontId="95" fillId="36" borderId="118" xfId="7" applyNumberFormat="1" applyFont="1" applyFill="1" applyBorder="1" applyAlignment="1" applyProtection="1">
      <alignment horizontal="right"/>
    </xf>
    <xf numFmtId="43" fontId="3" fillId="0" borderId="27" xfId="7" applyFont="1" applyFill="1" applyBorder="1" applyAlignment="1">
      <alignment vertical="center"/>
    </xf>
    <xf numFmtId="43" fontId="3" fillId="0" borderId="18" xfId="7" applyFont="1" applyFill="1" applyBorder="1" applyAlignment="1">
      <alignment vertical="center"/>
    </xf>
    <xf numFmtId="43" fontId="3" fillId="0" borderId="95" xfId="7" applyFont="1" applyFill="1" applyBorder="1" applyAlignment="1">
      <alignment vertical="center"/>
    </xf>
    <xf numFmtId="9" fontId="3" fillId="0" borderId="98" xfId="20962" applyFont="1" applyFill="1" applyBorder="1" applyAlignment="1">
      <alignment vertical="center"/>
    </xf>
    <xf numFmtId="9" fontId="3" fillId="0" borderId="99" xfId="20962" applyFont="1" applyFill="1" applyBorder="1" applyAlignment="1">
      <alignment vertical="center"/>
    </xf>
    <xf numFmtId="164" fontId="106" fillId="78" borderId="118" xfId="948" applyNumberFormat="1" applyFont="1" applyFill="1" applyBorder="1" applyAlignment="1" applyProtection="1">
      <alignment horizontal="right" vertical="center"/>
    </xf>
    <xf numFmtId="10" fontId="106" fillId="0" borderId="103" xfId="20962" applyNumberFormat="1" applyFont="1" applyFill="1" applyBorder="1" applyAlignment="1" applyProtection="1">
      <alignment horizontal="right" vertical="center"/>
      <protection locked="0"/>
    </xf>
    <xf numFmtId="164" fontId="117" fillId="0" borderId="118" xfId="7" applyNumberFormat="1" applyFont="1" applyFill="1" applyBorder="1"/>
    <xf numFmtId="43" fontId="117" fillId="0" borderId="7" xfId="7" applyFont="1" applyFill="1" applyBorder="1"/>
    <xf numFmtId="194" fontId="113" fillId="0" borderId="118" xfId="7" applyNumberFormat="1" applyFont="1" applyFill="1" applyBorder="1" applyAlignment="1">
      <alignment horizontal="left" vertical="center" wrapText="1"/>
    </xf>
    <xf numFmtId="164" fontId="116" fillId="0" borderId="118" xfId="7" applyNumberFormat="1" applyFont="1" applyFill="1" applyBorder="1" applyAlignment="1">
      <alignment horizontal="left" vertical="center" wrapText="1"/>
    </xf>
    <xf numFmtId="164" fontId="117" fillId="0" borderId="118" xfId="7" applyNumberFormat="1" applyFont="1" applyBorder="1"/>
    <xf numFmtId="43" fontId="122" fillId="0" borderId="118" xfId="7" applyFont="1" applyBorder="1"/>
    <xf numFmtId="43" fontId="122" fillId="0" borderId="119" xfId="7" applyFont="1" applyBorder="1"/>
    <xf numFmtId="9" fontId="84" fillId="0" borderId="21" xfId="20962" applyFont="1" applyBorder="1" applyAlignment="1"/>
    <xf numFmtId="164" fontId="3" fillId="0" borderId="118" xfId="7" applyNumberFormat="1" applyFont="1" applyFill="1" applyBorder="1"/>
    <xf numFmtId="164" fontId="3" fillId="0" borderId="118" xfId="7" applyNumberFormat="1" applyFont="1" applyFill="1" applyBorder="1" applyAlignment="1">
      <alignment vertical="center"/>
    </xf>
    <xf numFmtId="164" fontId="3" fillId="0" borderId="118" xfId="7" applyNumberFormat="1" applyFont="1" applyBorder="1"/>
    <xf numFmtId="164" fontId="3" fillId="0" borderId="118" xfId="7" applyNumberFormat="1" applyFont="1" applyBorder="1" applyAlignment="1">
      <alignment vertical="center"/>
    </xf>
    <xf numFmtId="164" fontId="114" fillId="0" borderId="118" xfId="7" applyNumberFormat="1" applyFont="1" applyFill="1" applyBorder="1"/>
    <xf numFmtId="164" fontId="114" fillId="0" borderId="118" xfId="7" applyNumberFormat="1" applyFont="1" applyFill="1" applyBorder="1" applyAlignment="1">
      <alignment horizontal="left" indent="1"/>
    </xf>
    <xf numFmtId="164" fontId="114" fillId="0" borderId="118" xfId="7" applyNumberFormat="1" applyFont="1" applyBorder="1"/>
    <xf numFmtId="164" fontId="114" fillId="80" borderId="118" xfId="7" applyNumberFormat="1" applyFont="1" applyFill="1" applyBorder="1"/>
    <xf numFmtId="164" fontId="114" fillId="0" borderId="118" xfId="7" applyNumberFormat="1" applyFont="1" applyBorder="1" applyAlignment="1">
      <alignment horizontal="left" indent="1"/>
    </xf>
    <xf numFmtId="0" fontId="117" fillId="0" borderId="118" xfId="0" applyFont="1" applyFill="1" applyBorder="1" applyAlignment="1">
      <alignment horizontal="center" vertical="center" wrapText="1"/>
    </xf>
    <xf numFmtId="9" fontId="2" fillId="0" borderId="3" xfId="20962" applyFont="1" applyFill="1" applyBorder="1" applyAlignment="1" applyProtection="1">
      <alignment vertical="center" wrapText="1"/>
      <protection locked="0"/>
    </xf>
    <xf numFmtId="9" fontId="84" fillId="0" borderId="3" xfId="20962" applyFont="1" applyFill="1" applyBorder="1" applyAlignment="1" applyProtection="1">
      <alignment vertical="center" wrapText="1"/>
      <protection locked="0"/>
    </xf>
    <xf numFmtId="9" fontId="84" fillId="0" borderId="20" xfId="20962" applyFont="1" applyFill="1" applyBorder="1" applyAlignment="1" applyProtection="1">
      <alignment vertical="center" wrapText="1"/>
      <protection locked="0"/>
    </xf>
    <xf numFmtId="9" fontId="2" fillId="0" borderId="23" xfId="20962" applyFont="1" applyFill="1" applyBorder="1" applyAlignment="1" applyProtection="1">
      <alignment vertical="center" wrapText="1"/>
      <protection locked="0"/>
    </xf>
    <xf numFmtId="9" fontId="84" fillId="0" borderId="23" xfId="20962" applyFont="1" applyFill="1" applyBorder="1" applyAlignment="1" applyProtection="1">
      <alignment vertical="center" wrapText="1"/>
      <protection locked="0"/>
    </xf>
    <xf numFmtId="9" fontId="84" fillId="0" borderId="24" xfId="20962" applyFont="1" applyFill="1" applyBorder="1" applyAlignment="1" applyProtection="1">
      <alignment vertical="center" wrapText="1"/>
      <protection locked="0"/>
    </xf>
    <xf numFmtId="164" fontId="3" fillId="0" borderId="87" xfId="7" applyNumberFormat="1" applyFont="1" applyFill="1" applyBorder="1" applyAlignment="1">
      <alignment horizontal="right" vertical="center" wrapText="1"/>
    </xf>
    <xf numFmtId="193" fontId="88" fillId="0" borderId="32" xfId="0" applyNumberFormat="1" applyFont="1" applyBorder="1" applyAlignment="1">
      <alignment vertical="center"/>
    </xf>
    <xf numFmtId="0" fontId="3" fillId="0" borderId="16" xfId="0" applyFont="1" applyBorder="1"/>
    <xf numFmtId="0" fontId="3" fillId="0" borderId="18" xfId="0" applyFont="1" applyBorder="1"/>
    <xf numFmtId="0" fontId="3" fillId="0" borderId="19" xfId="0" applyFont="1" applyBorder="1" applyAlignment="1">
      <alignment horizontal="center" vertical="center"/>
    </xf>
    <xf numFmtId="0" fontId="3" fillId="0" borderId="87" xfId="0" applyFont="1" applyBorder="1" applyAlignment="1">
      <alignment horizontal="center" vertical="center"/>
    </xf>
    <xf numFmtId="164" fontId="97" fillId="3" borderId="19" xfId="1" applyNumberFormat="1" applyFont="1" applyFill="1" applyBorder="1" applyAlignment="1" applyProtection="1">
      <alignment horizontal="center" vertical="center" wrapText="1"/>
      <protection locked="0"/>
    </xf>
    <xf numFmtId="164" fontId="97" fillId="3" borderId="118" xfId="1" applyNumberFormat="1" applyFont="1" applyFill="1" applyBorder="1" applyAlignment="1" applyProtection="1">
      <alignment horizontal="center" vertical="center" wrapText="1"/>
      <protection locked="0"/>
    </xf>
    <xf numFmtId="0" fontId="97" fillId="0" borderId="118" xfId="13" applyFont="1" applyBorder="1" applyAlignment="1" applyProtection="1">
      <alignment horizontal="center" vertical="center" wrapText="1"/>
      <protection locked="0"/>
    </xf>
    <xf numFmtId="0" fontId="97" fillId="0" borderId="118" xfId="13" applyFont="1" applyFill="1" applyBorder="1" applyAlignment="1" applyProtection="1">
      <alignment horizontal="center" vertical="center" wrapText="1"/>
      <protection locked="0"/>
    </xf>
    <xf numFmtId="164" fontId="97" fillId="3" borderId="87" xfId="1" applyNumberFormat="1" applyFont="1" applyFill="1" applyBorder="1" applyAlignment="1" applyProtection="1">
      <alignment horizontal="center" vertical="center" wrapText="1"/>
      <protection locked="0"/>
    </xf>
    <xf numFmtId="0" fontId="97" fillId="3" borderId="19" xfId="5" applyFont="1" applyFill="1" applyBorder="1" applyAlignment="1" applyProtection="1">
      <alignment horizontal="right" vertical="center"/>
      <protection locked="0"/>
    </xf>
    <xf numFmtId="0" fontId="97" fillId="3" borderId="87" xfId="13" applyFont="1" applyFill="1" applyBorder="1" applyAlignment="1" applyProtection="1">
      <alignment horizontal="left" vertical="center"/>
      <protection locked="0"/>
    </xf>
    <xf numFmtId="193" fontId="3" fillId="0" borderId="19" xfId="0" applyNumberFormat="1" applyFont="1" applyBorder="1" applyAlignment="1"/>
    <xf numFmtId="193" fontId="3" fillId="0" borderId="118" xfId="0" applyNumberFormat="1" applyFont="1" applyBorder="1" applyAlignment="1"/>
    <xf numFmtId="193" fontId="3" fillId="0" borderId="87" xfId="0" applyNumberFormat="1" applyFont="1" applyBorder="1" applyAlignment="1"/>
    <xf numFmtId="193" fontId="3" fillId="0" borderId="90" xfId="0" applyNumberFormat="1" applyFont="1" applyBorder="1" applyAlignment="1">
      <alignment wrapText="1"/>
    </xf>
    <xf numFmtId="193" fontId="3" fillId="0" borderId="90" xfId="0" applyNumberFormat="1" applyFont="1" applyBorder="1" applyAlignment="1"/>
    <xf numFmtId="193" fontId="3" fillId="36" borderId="54" xfId="0" applyNumberFormat="1" applyFont="1" applyFill="1" applyBorder="1" applyAlignment="1"/>
    <xf numFmtId="0" fontId="97" fillId="3" borderId="22" xfId="9" applyFont="1" applyFill="1" applyBorder="1" applyAlignment="1" applyProtection="1">
      <alignment horizontal="left" vertical="center"/>
      <protection locked="0"/>
    </xf>
    <xf numFmtId="0" fontId="96" fillId="3" borderId="24" xfId="16" applyFont="1" applyFill="1" applyBorder="1" applyAlignment="1" applyProtection="1">
      <protection locked="0"/>
    </xf>
    <xf numFmtId="193" fontId="3" fillId="36" borderId="22" xfId="0" applyNumberFormat="1" applyFont="1" applyFill="1" applyBorder="1"/>
    <xf numFmtId="193" fontId="3" fillId="36" borderId="24" xfId="0" applyNumberFormat="1" applyFont="1" applyFill="1" applyBorder="1"/>
    <xf numFmtId="193" fontId="3" fillId="36" borderId="55" xfId="0" applyNumberFormat="1" applyFont="1" applyFill="1" applyBorder="1"/>
    <xf numFmtId="0" fontId="3" fillId="0" borderId="118"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3" borderId="121" xfId="0" applyFont="1" applyFill="1" applyBorder="1" applyAlignment="1">
      <alignment vertical="center"/>
    </xf>
    <xf numFmtId="169" fontId="9" fillId="37" borderId="0" xfId="20" applyBorder="1"/>
    <xf numFmtId="0" fontId="3" fillId="0" borderId="91" xfId="0" applyFont="1" applyFill="1" applyBorder="1" applyAlignment="1">
      <alignment vertical="center"/>
    </xf>
    <xf numFmtId="164" fontId="3" fillId="0" borderId="87" xfId="7" applyNumberFormat="1" applyFont="1" applyFill="1" applyBorder="1" applyAlignment="1">
      <alignment vertical="center"/>
    </xf>
    <xf numFmtId="164" fontId="3" fillId="0" borderId="120" xfId="7" applyNumberFormat="1" applyFont="1" applyFill="1" applyBorder="1" applyAlignment="1">
      <alignment vertical="center"/>
    </xf>
    <xf numFmtId="164" fontId="3" fillId="0" borderId="25" xfId="7" applyNumberFormat="1" applyFont="1" applyFill="1" applyBorder="1" applyAlignment="1">
      <alignment vertical="center"/>
    </xf>
    <xf numFmtId="43" fontId="3" fillId="0" borderId="110" xfId="7" applyFont="1" applyFill="1" applyBorder="1" applyAlignment="1">
      <alignment vertical="center"/>
    </xf>
    <xf numFmtId="0" fontId="3" fillId="0" borderId="118" xfId="0" applyFont="1" applyFill="1" applyBorder="1" applyAlignment="1">
      <alignment horizontal="center"/>
    </xf>
    <xf numFmtId="0" fontId="3" fillId="0" borderId="118" xfId="0" applyFont="1" applyBorder="1" applyAlignment="1">
      <alignment horizontal="center"/>
    </xf>
    <xf numFmtId="0" fontId="3" fillId="0" borderId="118" xfId="0" applyFont="1" applyBorder="1" applyAlignment="1">
      <alignment wrapText="1"/>
    </xf>
    <xf numFmtId="0" fontId="100" fillId="0" borderId="118" xfId="0" applyFont="1" applyBorder="1" applyAlignment="1">
      <alignment horizontal="left" wrapText="1" indent="2"/>
    </xf>
    <xf numFmtId="169" fontId="9" fillId="37" borderId="118" xfId="20" applyBorder="1"/>
    <xf numFmtId="164" fontId="3" fillId="0" borderId="118" xfId="7" applyNumberFormat="1" applyFont="1" applyBorder="1" applyAlignment="1">
      <alignment horizontal="center" vertical="center"/>
    </xf>
    <xf numFmtId="0" fontId="4" fillId="0" borderId="118" xfId="0" applyFont="1" applyBorder="1" applyAlignment="1">
      <alignment wrapText="1"/>
    </xf>
    <xf numFmtId="0" fontId="4" fillId="3" borderId="0" xfId="0" applyFont="1" applyFill="1" applyBorder="1" applyAlignment="1">
      <alignment horizontal="center"/>
    </xf>
    <xf numFmtId="0" fontId="100" fillId="0" borderId="118" xfId="0" applyFont="1" applyBorder="1" applyAlignment="1">
      <alignment horizontal="left" wrapText="1" indent="4"/>
    </xf>
    <xf numFmtId="0" fontId="117" fillId="0" borderId="118" xfId="0" applyFont="1" applyBorder="1" applyAlignment="1">
      <alignment horizontal="center" vertical="center" wrapText="1"/>
    </xf>
    <xf numFmtId="49" fontId="118" fillId="3" borderId="118" xfId="5" applyNumberFormat="1" applyFont="1" applyFill="1" applyBorder="1" applyAlignment="1" applyProtection="1">
      <alignment horizontal="right" vertical="center"/>
      <protection locked="0"/>
    </xf>
    <xf numFmtId="0" fontId="118" fillId="3" borderId="118" xfId="13" applyFont="1" applyFill="1" applyBorder="1" applyAlignment="1" applyProtection="1">
      <alignment horizontal="left" vertical="center" wrapText="1"/>
      <protection locked="0"/>
    </xf>
    <xf numFmtId="0" fontId="117" fillId="0" borderId="118" xfId="0" applyFont="1" applyBorder="1"/>
    <xf numFmtId="164" fontId="114" fillId="0" borderId="118" xfId="0" applyNumberFormat="1" applyFont="1" applyBorder="1"/>
    <xf numFmtId="0" fontId="114" fillId="0" borderId="0" xfId="0" applyFont="1"/>
    <xf numFmtId="164" fontId="117" fillId="0" borderId="7" xfId="7" applyNumberFormat="1" applyFont="1" applyBorder="1"/>
    <xf numFmtId="164" fontId="114" fillId="0" borderId="118" xfId="7" applyNumberFormat="1" applyFont="1" applyBorder="1" applyAlignment="1">
      <alignment horizontal="left" indent="2"/>
    </xf>
    <xf numFmtId="164" fontId="114" fillId="0" borderId="118" xfId="7" applyNumberFormat="1" applyFont="1" applyFill="1" applyBorder="1" applyAlignment="1">
      <alignment horizontal="left" indent="3"/>
    </xf>
    <xf numFmtId="164" fontId="114" fillId="81" borderId="118" xfId="7" applyNumberFormat="1" applyFont="1" applyFill="1" applyBorder="1"/>
    <xf numFmtId="164" fontId="114" fillId="0" borderId="118" xfId="7" applyNumberFormat="1" applyFont="1" applyFill="1" applyBorder="1" applyAlignment="1">
      <alignment horizontal="left" vertical="top" wrapText="1" indent="2"/>
    </xf>
    <xf numFmtId="164" fontId="114" fillId="0" borderId="118" xfId="7" applyNumberFormat="1" applyFont="1" applyFill="1" applyBorder="1" applyAlignment="1">
      <alignment horizontal="left" wrapText="1" indent="3"/>
    </xf>
    <xf numFmtId="164" fontId="114" fillId="0" borderId="118" xfId="7" applyNumberFormat="1" applyFont="1" applyFill="1" applyBorder="1" applyAlignment="1">
      <alignment horizontal="left" wrapText="1" indent="2"/>
    </xf>
    <xf numFmtId="164" fontId="114" fillId="0" borderId="118" xfId="7" applyNumberFormat="1" applyFont="1" applyFill="1" applyBorder="1" applyAlignment="1">
      <alignment horizontal="left" wrapText="1" indent="1"/>
    </xf>
    <xf numFmtId="164" fontId="122" fillId="0" borderId="118" xfId="7" applyNumberFormat="1" applyFont="1" applyBorder="1"/>
    <xf numFmtId="9" fontId="122" fillId="0" borderId="118" xfId="20962" applyFont="1" applyBorder="1"/>
    <xf numFmtId="165" fontId="122" fillId="0" borderId="118" xfId="20962" applyNumberFormat="1" applyFont="1" applyBorder="1"/>
    <xf numFmtId="164" fontId="122" fillId="0" borderId="119" xfId="7" applyNumberFormat="1" applyFont="1" applyBorder="1"/>
    <xf numFmtId="0" fontId="122" fillId="0" borderId="119" xfId="0" applyFont="1" applyBorder="1"/>
    <xf numFmtId="9" fontId="122" fillId="0" borderId="119" xfId="20962" applyFont="1" applyBorder="1"/>
    <xf numFmtId="165" fontId="122" fillId="0" borderId="119" xfId="20962" applyNumberFormat="1" applyFont="1" applyBorder="1"/>
    <xf numFmtId="164" fontId="128" fillId="0" borderId="118" xfId="7" applyNumberFormat="1" applyFont="1" applyBorder="1"/>
    <xf numFmtId="10" fontId="122" fillId="0" borderId="118" xfId="20962" applyNumberFormat="1" applyFont="1" applyBorder="1"/>
    <xf numFmtId="164" fontId="2" fillId="0" borderId="3" xfId="7" applyNumberFormat="1" applyFont="1" applyFill="1" applyBorder="1" applyAlignment="1" applyProtection="1">
      <alignment horizontal="right"/>
      <protection locked="0"/>
    </xf>
    <xf numFmtId="164" fontId="2" fillId="36" borderId="3" xfId="7" applyNumberFormat="1" applyFont="1" applyFill="1" applyBorder="1" applyAlignment="1" applyProtection="1">
      <alignment horizontal="right"/>
    </xf>
    <xf numFmtId="164" fontId="2" fillId="36" borderId="3" xfId="7" applyNumberFormat="1" applyFont="1" applyFill="1" applyBorder="1" applyAlignment="1">
      <alignment horizontal="right"/>
    </xf>
    <xf numFmtId="164" fontId="2" fillId="3" borderId="3" xfId="7" applyNumberFormat="1" applyFont="1" applyFill="1" applyBorder="1" applyAlignment="1" applyProtection="1">
      <alignment horizontal="right"/>
      <protection locked="0"/>
    </xf>
    <xf numFmtId="164" fontId="2" fillId="3" borderId="3" xfId="7" applyNumberFormat="1" applyFont="1" applyFill="1" applyBorder="1" applyAlignment="1" applyProtection="1">
      <alignment horizontal="right"/>
    </xf>
    <xf numFmtId="164" fontId="45" fillId="0" borderId="3" xfId="7" applyNumberFormat="1" applyFont="1" applyFill="1" applyBorder="1" applyAlignment="1">
      <alignment horizontal="center"/>
    </xf>
    <xf numFmtId="164" fontId="45" fillId="3" borderId="3" xfId="7" applyNumberFormat="1" applyFont="1" applyFill="1" applyBorder="1" applyAlignment="1">
      <alignment horizontal="center"/>
    </xf>
    <xf numFmtId="164" fontId="127" fillId="36" borderId="118" xfId="7" applyNumberFormat="1" applyFont="1" applyFill="1" applyBorder="1" applyAlignment="1" applyProtection="1">
      <alignment horizontal="right"/>
    </xf>
    <xf numFmtId="164" fontId="95" fillId="36" borderId="118" xfId="7" applyNumberFormat="1" applyFont="1" applyFill="1" applyBorder="1" applyAlignment="1" applyProtection="1">
      <alignment horizontal="right"/>
    </xf>
    <xf numFmtId="164" fontId="2" fillId="0" borderId="3" xfId="7" applyNumberFormat="1" applyFont="1" applyFill="1" applyBorder="1" applyAlignment="1" applyProtection="1">
      <alignment horizontal="right" vertical="center"/>
      <protection locked="0"/>
    </xf>
    <xf numFmtId="164" fontId="2" fillId="36" borderId="23" xfId="7" applyNumberFormat="1" applyFont="1" applyFill="1" applyBorder="1" applyAlignment="1">
      <alignment horizontal="right"/>
    </xf>
    <xf numFmtId="164" fontId="2" fillId="36" borderId="23" xfId="7" applyNumberFormat="1" applyFont="1" applyFill="1" applyBorder="1" applyAlignment="1" applyProtection="1">
      <alignment horizontal="right"/>
    </xf>
    <xf numFmtId="164" fontId="2" fillId="36" borderId="20" xfId="7" applyNumberFormat="1" applyFont="1" applyFill="1" applyBorder="1" applyAlignment="1" applyProtection="1">
      <alignment horizontal="right"/>
    </xf>
    <xf numFmtId="164" fontId="2" fillId="3" borderId="20" xfId="7" applyNumberFormat="1" applyFont="1" applyFill="1" applyBorder="1" applyAlignment="1" applyProtection="1">
      <alignment horizontal="right"/>
    </xf>
    <xf numFmtId="164" fontId="95" fillId="36" borderId="87" xfId="7" applyNumberFormat="1" applyFont="1" applyFill="1" applyBorder="1" applyAlignment="1" applyProtection="1">
      <alignment horizontal="right"/>
    </xf>
    <xf numFmtId="164" fontId="2" fillId="36" borderId="24" xfId="7" applyNumberFormat="1" applyFont="1" applyFill="1" applyBorder="1" applyAlignment="1" applyProtection="1">
      <alignment horizontal="right"/>
    </xf>
    <xf numFmtId="43" fontId="114" fillId="0" borderId="118" xfId="0" applyNumberFormat="1" applyFont="1" applyBorder="1"/>
    <xf numFmtId="10" fontId="84" fillId="0" borderId="21" xfId="20962" applyNumberFormat="1" applyFont="1" applyBorder="1" applyAlignment="1"/>
    <xf numFmtId="10" fontId="84" fillId="0" borderId="40" xfId="20962" applyNumberFormat="1" applyFont="1" applyBorder="1" applyAlignment="1"/>
    <xf numFmtId="164" fontId="114" fillId="0" borderId="0" xfId="0" applyNumberFormat="1" applyFont="1" applyFill="1"/>
    <xf numFmtId="9" fontId="114" fillId="0" borderId="0" xfId="20962" applyFont="1" applyFill="1"/>
    <xf numFmtId="164" fontId="114" fillId="0" borderId="0" xfId="0" applyNumberFormat="1" applyFont="1" applyFill="1" applyBorder="1"/>
    <xf numFmtId="0" fontId="114" fillId="82" borderId="118" xfId="0" applyFont="1" applyFill="1" applyBorder="1" applyAlignment="1">
      <alignment horizontal="left" indent="2"/>
    </xf>
    <xf numFmtId="164" fontId="114" fillId="82" borderId="118" xfId="7" applyNumberFormat="1" applyFont="1" applyFill="1" applyBorder="1" applyAlignment="1">
      <alignment horizontal="left" indent="2"/>
    </xf>
    <xf numFmtId="164" fontId="114" fillId="82" borderId="118" xfId="7" applyNumberFormat="1" applyFont="1" applyFill="1" applyBorder="1"/>
    <xf numFmtId="164" fontId="114" fillId="82" borderId="0" xfId="0" applyNumberFormat="1" applyFont="1" applyFill="1" applyBorder="1"/>
    <xf numFmtId="0" fontId="114" fillId="82" borderId="0" xfId="0" applyFont="1" applyFill="1"/>
    <xf numFmtId="49" fontId="114" fillId="82" borderId="118" xfId="0" applyNumberFormat="1" applyFont="1" applyFill="1" applyBorder="1" applyAlignment="1">
      <alignment horizontal="left" indent="3"/>
    </xf>
    <xf numFmtId="164" fontId="114" fillId="82" borderId="118" xfId="7" applyNumberFormat="1" applyFont="1" applyFill="1" applyBorder="1" applyAlignment="1">
      <alignment horizontal="left" indent="3"/>
    </xf>
    <xf numFmtId="164" fontId="114" fillId="82" borderId="0" xfId="0" applyNumberFormat="1" applyFont="1" applyFill="1"/>
    <xf numFmtId="164" fontId="114" fillId="0" borderId="0" xfId="20962" applyNumberFormat="1" applyFont="1" applyFill="1"/>
    <xf numFmtId="0" fontId="94" fillId="0" borderId="71" xfId="0" applyFont="1" applyBorder="1" applyAlignment="1">
      <alignment horizontal="left" wrapText="1"/>
    </xf>
    <xf numFmtId="0" fontId="94" fillId="0" borderId="70" xfId="0" applyFont="1" applyBorder="1" applyAlignment="1">
      <alignment horizontal="left" wrapText="1"/>
    </xf>
    <xf numFmtId="0" fontId="2" fillId="0" borderId="27" xfId="0" applyFont="1" applyFill="1" applyBorder="1" applyAlignment="1" applyProtection="1">
      <alignment horizontal="center"/>
    </xf>
    <xf numFmtId="0" fontId="2" fillId="0" borderId="28"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29" xfId="0" applyFont="1" applyFill="1" applyBorder="1" applyAlignment="1" applyProtection="1">
      <alignment horizontal="center"/>
    </xf>
    <xf numFmtId="0" fontId="86" fillId="0" borderId="4" xfId="0" applyFont="1" applyBorder="1" applyAlignment="1">
      <alignment horizontal="center" vertical="center"/>
    </xf>
    <xf numFmtId="0" fontId="86" fillId="0" borderId="72"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0" xfId="0" applyFont="1" applyBorder="1" applyAlignment="1">
      <alignment horizontal="center" vertical="center" wrapText="1"/>
    </xf>
    <xf numFmtId="0" fontId="86" fillId="0" borderId="86" xfId="0" applyFont="1" applyFill="1" applyBorder="1" applyAlignment="1">
      <alignment horizontal="center" vertical="center" wrapText="1"/>
    </xf>
    <xf numFmtId="0" fontId="84" fillId="0" borderId="86" xfId="0" applyFont="1" applyFill="1" applyBorder="1" applyAlignment="1">
      <alignment horizontal="center" vertical="center" wrapText="1"/>
    </xf>
    <xf numFmtId="0" fontId="45" fillId="0" borderId="86" xfId="11" applyFont="1" applyFill="1" applyBorder="1" applyAlignment="1" applyProtection="1">
      <alignment horizontal="center" vertical="center" wrapText="1"/>
    </xf>
    <xf numFmtId="0" fontId="45" fillId="0" borderId="87" xfId="11" applyFont="1" applyFill="1" applyBorder="1" applyAlignment="1" applyProtection="1">
      <alignment horizontal="center" vertical="center" wrapText="1"/>
    </xf>
    <xf numFmtId="0" fontId="45" fillId="0" borderId="76"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7" xfId="13" applyFont="1" applyFill="1" applyBorder="1" applyAlignment="1" applyProtection="1">
      <alignment horizontal="center" vertical="center" wrapText="1"/>
      <protection locked="0"/>
    </xf>
    <xf numFmtId="0" fontId="99" fillId="3" borderId="69"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96" fillId="3" borderId="16" xfId="1" applyNumberFormat="1" applyFont="1" applyFill="1" applyBorder="1" applyAlignment="1" applyProtection="1">
      <alignment horizontal="center"/>
      <protection locked="0"/>
    </xf>
    <xf numFmtId="164" fontId="96" fillId="3" borderId="17" xfId="1" applyNumberFormat="1" applyFont="1" applyFill="1" applyBorder="1" applyAlignment="1" applyProtection="1">
      <alignment horizontal="center"/>
      <protection locked="0"/>
    </xf>
    <xf numFmtId="164" fontId="96" fillId="3" borderId="18" xfId="1" applyNumberFormat="1" applyFont="1" applyFill="1" applyBorder="1" applyAlignment="1" applyProtection="1">
      <alignment horizontal="center"/>
      <protection locked="0"/>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164" fontId="96" fillId="0" borderId="78" xfId="1" applyNumberFormat="1" applyFont="1" applyFill="1" applyBorder="1" applyAlignment="1" applyProtection="1">
      <alignment horizontal="center" vertical="center" wrapText="1"/>
      <protection locked="0"/>
    </xf>
    <xf numFmtId="164" fontId="96" fillId="0" borderId="79" xfId="1" applyNumberFormat="1" applyFont="1" applyFill="1" applyBorder="1" applyAlignment="1" applyProtection="1">
      <alignment horizontal="center" vertical="center" wrapText="1"/>
      <protection locked="0"/>
    </xf>
    <xf numFmtId="0" fontId="3" fillId="0" borderId="77"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86" fillId="0" borderId="80" xfId="0" applyFont="1" applyBorder="1" applyAlignment="1">
      <alignment horizontal="center"/>
    </xf>
    <xf numFmtId="0" fontId="86" fillId="0" borderId="81"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6" xfId="0" applyFont="1" applyFill="1" applyBorder="1" applyAlignment="1">
      <alignment horizontal="left" vertical="center"/>
    </xf>
    <xf numFmtId="0" fontId="100" fillId="0" borderId="57" xfId="0" applyFont="1" applyFill="1" applyBorder="1" applyAlignment="1">
      <alignment horizontal="left" vertical="center"/>
    </xf>
    <xf numFmtId="0" fontId="3" fillId="0" borderId="57"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7" xfId="0" applyFont="1" applyBorder="1" applyAlignment="1">
      <alignment horizontal="center"/>
    </xf>
    <xf numFmtId="0" fontId="3" fillId="0" borderId="18" xfId="0" applyFont="1" applyBorder="1" applyAlignment="1">
      <alignment horizontal="center" vertical="center" wrapText="1"/>
    </xf>
    <xf numFmtId="0" fontId="3" fillId="0" borderId="87" xfId="0" applyFont="1" applyBorder="1" applyAlignment="1">
      <alignment horizontal="center" vertical="center" wrapText="1"/>
    </xf>
    <xf numFmtId="0" fontId="116" fillId="0" borderId="108" xfId="0" applyNumberFormat="1" applyFont="1" applyFill="1" applyBorder="1" applyAlignment="1">
      <alignment horizontal="left" vertical="center" wrapText="1"/>
    </xf>
    <xf numFmtId="0" fontId="116" fillId="0" borderId="109" xfId="0" applyNumberFormat="1" applyFont="1" applyFill="1" applyBorder="1" applyAlignment="1">
      <alignment horizontal="left" vertical="center" wrapText="1"/>
    </xf>
    <xf numFmtId="0" fontId="116" fillId="0" borderId="113" xfId="0" applyNumberFormat="1" applyFont="1" applyFill="1" applyBorder="1" applyAlignment="1">
      <alignment horizontal="left" vertical="center" wrapText="1"/>
    </xf>
    <xf numFmtId="0" fontId="116" fillId="0" borderId="114" xfId="0" applyNumberFormat="1" applyFont="1" applyFill="1" applyBorder="1" applyAlignment="1">
      <alignment horizontal="left" vertical="center" wrapText="1"/>
    </xf>
    <xf numFmtId="0" fontId="116" fillId="0" borderId="116" xfId="0" applyNumberFormat="1" applyFont="1" applyFill="1" applyBorder="1" applyAlignment="1">
      <alignment horizontal="left" vertical="center" wrapText="1"/>
    </xf>
    <xf numFmtId="0" fontId="116" fillId="0" borderId="117" xfId="0" applyNumberFormat="1" applyFont="1" applyFill="1" applyBorder="1" applyAlignment="1">
      <alignment horizontal="left" vertical="center" wrapText="1"/>
    </xf>
    <xf numFmtId="0" fontId="117" fillId="0" borderId="110" xfId="0" applyFont="1" applyFill="1" applyBorder="1" applyAlignment="1">
      <alignment horizontal="center" vertical="center" wrapText="1"/>
    </xf>
    <xf numFmtId="0" fontId="117" fillId="0" borderId="128" xfId="0" applyFont="1" applyFill="1" applyBorder="1" applyAlignment="1">
      <alignment horizontal="center" vertical="center" wrapText="1"/>
    </xf>
    <xf numFmtId="0" fontId="117" fillId="0" borderId="112" xfId="0" applyFont="1" applyFill="1" applyBorder="1" applyAlignment="1">
      <alignment horizontal="center" vertical="center" wrapText="1"/>
    </xf>
    <xf numFmtId="0" fontId="117" fillId="0" borderId="91" xfId="0" applyFont="1" applyFill="1" applyBorder="1" applyAlignment="1">
      <alignment horizontal="center" vertical="center" wrapText="1"/>
    </xf>
    <xf numFmtId="0" fontId="117" fillId="0" borderId="115" xfId="0" applyFont="1" applyFill="1" applyBorder="1" applyAlignment="1">
      <alignment horizontal="center" vertical="center" wrapText="1"/>
    </xf>
    <xf numFmtId="0" fontId="117" fillId="0" borderId="81" xfId="0" applyFont="1" applyFill="1" applyBorder="1" applyAlignment="1">
      <alignment horizontal="center" vertical="center" wrapText="1"/>
    </xf>
    <xf numFmtId="0" fontId="114" fillId="0" borderId="119"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118" xfId="0" applyFont="1" applyFill="1" applyBorder="1" applyAlignment="1">
      <alignment horizontal="center" vertical="center" wrapText="1"/>
    </xf>
    <xf numFmtId="0" fontId="121" fillId="0" borderId="118" xfId="0" applyFont="1" applyFill="1" applyBorder="1" applyAlignment="1">
      <alignment horizontal="center" vertical="center"/>
    </xf>
    <xf numFmtId="0" fontId="121" fillId="0" borderId="110" xfId="0" applyFont="1" applyFill="1" applyBorder="1" applyAlignment="1">
      <alignment horizontal="center" vertical="center"/>
    </xf>
    <xf numFmtId="0" fontId="121" fillId="0" borderId="112" xfId="0" applyFont="1" applyFill="1" applyBorder="1" applyAlignment="1">
      <alignment horizontal="center" vertical="center"/>
    </xf>
    <xf numFmtId="0" fontId="121" fillId="0" borderId="91" xfId="0" applyFont="1" applyFill="1" applyBorder="1" applyAlignment="1">
      <alignment horizontal="center" vertical="center"/>
    </xf>
    <xf numFmtId="0" fontId="121" fillId="0" borderId="81" xfId="0" applyFont="1" applyFill="1" applyBorder="1" applyAlignment="1">
      <alignment horizontal="center" vertical="center"/>
    </xf>
    <xf numFmtId="0" fontId="117" fillId="0" borderId="118" xfId="0" applyFont="1" applyFill="1" applyBorder="1" applyAlignment="1">
      <alignment horizontal="center" vertical="center" wrapText="1"/>
    </xf>
    <xf numFmtId="0" fontId="117" fillId="0" borderId="76" xfId="0" applyFont="1" applyFill="1" applyBorder="1" applyAlignment="1">
      <alignment horizontal="center" vertical="center" wrapText="1"/>
    </xf>
    <xf numFmtId="0" fontId="117" fillId="0" borderId="74" xfId="0" applyFont="1" applyFill="1" applyBorder="1" applyAlignment="1">
      <alignment horizontal="center" vertical="center" wrapText="1"/>
    </xf>
    <xf numFmtId="0" fontId="114" fillId="0" borderId="120" xfId="0" applyFont="1" applyFill="1" applyBorder="1" applyAlignment="1">
      <alignment horizontal="center" vertical="center" wrapText="1"/>
    </xf>
    <xf numFmtId="0" fontId="114" fillId="0" borderId="121" xfId="0" applyFont="1" applyFill="1" applyBorder="1" applyAlignment="1">
      <alignment horizontal="center" vertical="center" wrapText="1"/>
    </xf>
    <xf numFmtId="0" fontId="114" fillId="0" borderId="122" xfId="0" applyFont="1" applyFill="1" applyBorder="1" applyAlignment="1">
      <alignment horizontal="center" vertical="center" wrapText="1"/>
    </xf>
    <xf numFmtId="0" fontId="117" fillId="0" borderId="82"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4" fillId="0" borderId="82" xfId="0" applyFont="1" applyFill="1" applyBorder="1" applyAlignment="1">
      <alignment horizontal="center" vertical="center" wrapText="1"/>
    </xf>
    <xf numFmtId="0" fontId="114" fillId="0" borderId="76"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0" borderId="74" xfId="0" applyFont="1" applyFill="1" applyBorder="1" applyAlignment="1">
      <alignment horizontal="center" vertical="center" wrapText="1"/>
    </xf>
    <xf numFmtId="0" fontId="114" fillId="0" borderId="81" xfId="0" applyFont="1" applyFill="1" applyBorder="1" applyAlignment="1">
      <alignment horizontal="center" vertical="center" wrapText="1"/>
    </xf>
    <xf numFmtId="0" fontId="117" fillId="0" borderId="110" xfId="0" applyFont="1" applyFill="1" applyBorder="1" applyAlignment="1">
      <alignment horizontal="center" vertical="top" wrapText="1"/>
    </xf>
    <xf numFmtId="0" fontId="117" fillId="0" borderId="112" xfId="0" applyFont="1" applyFill="1" applyBorder="1" applyAlignment="1">
      <alignment horizontal="center" vertical="top" wrapText="1"/>
    </xf>
    <xf numFmtId="0" fontId="117" fillId="0" borderId="76" xfId="0" applyFont="1" applyFill="1" applyBorder="1" applyAlignment="1">
      <alignment horizontal="center" vertical="top" wrapText="1"/>
    </xf>
    <xf numFmtId="0" fontId="117" fillId="0" borderId="74" xfId="0" applyFont="1" applyFill="1" applyBorder="1" applyAlignment="1">
      <alignment horizontal="center" vertical="top" wrapText="1"/>
    </xf>
    <xf numFmtId="0" fontId="117" fillId="0" borderId="91" xfId="0" applyFont="1" applyFill="1" applyBorder="1" applyAlignment="1">
      <alignment horizontal="center" vertical="top" wrapText="1"/>
    </xf>
    <xf numFmtId="0" fontId="117" fillId="0" borderId="81" xfId="0" applyFont="1" applyFill="1" applyBorder="1" applyAlignment="1">
      <alignment horizontal="center" vertical="top" wrapText="1"/>
    </xf>
    <xf numFmtId="0" fontId="114" fillId="0" borderId="0" xfId="0" applyFont="1" applyFill="1" applyBorder="1" applyAlignment="1">
      <alignment horizontal="center" vertical="center"/>
    </xf>
    <xf numFmtId="0" fontId="114" fillId="0" borderId="74" xfId="0" applyFont="1" applyFill="1" applyBorder="1" applyAlignment="1">
      <alignment horizontal="center" vertical="center"/>
    </xf>
    <xf numFmtId="0" fontId="114" fillId="0" borderId="76" xfId="0" applyFont="1" applyFill="1" applyBorder="1" applyAlignment="1">
      <alignment horizontal="center" vertical="center"/>
    </xf>
    <xf numFmtId="0" fontId="114" fillId="0" borderId="120" xfId="0" applyFont="1" applyFill="1" applyBorder="1" applyAlignment="1">
      <alignment horizontal="center" vertical="center"/>
    </xf>
    <xf numFmtId="0" fontId="114" fillId="0" borderId="121" xfId="0" applyFont="1" applyFill="1" applyBorder="1" applyAlignment="1">
      <alignment horizontal="center" vertical="center"/>
    </xf>
    <xf numFmtId="0" fontId="114" fillId="0" borderId="122" xfId="0" applyFont="1" applyFill="1" applyBorder="1" applyAlignment="1">
      <alignment horizontal="center" vertical="center"/>
    </xf>
    <xf numFmtId="0" fontId="114" fillId="0" borderId="110" xfId="0" applyFont="1" applyFill="1" applyBorder="1" applyAlignment="1">
      <alignment horizontal="center" vertical="top" wrapText="1"/>
    </xf>
    <xf numFmtId="0" fontId="114" fillId="0" borderId="111" xfId="0" applyFont="1" applyFill="1" applyBorder="1" applyAlignment="1">
      <alignment horizontal="center" vertical="top" wrapText="1"/>
    </xf>
    <xf numFmtId="0" fontId="114" fillId="0" borderId="112" xfId="0" applyFont="1" applyFill="1" applyBorder="1" applyAlignment="1">
      <alignment horizontal="center" vertical="top" wrapText="1"/>
    </xf>
    <xf numFmtId="0" fontId="114" fillId="0" borderId="121" xfId="0" applyFont="1" applyFill="1" applyBorder="1" applyAlignment="1">
      <alignment horizontal="center" vertical="top" wrapText="1"/>
    </xf>
    <xf numFmtId="0" fontId="114" fillId="0" borderId="122" xfId="0" applyFont="1" applyFill="1" applyBorder="1" applyAlignment="1">
      <alignment horizontal="center" vertical="top" wrapText="1"/>
    </xf>
    <xf numFmtId="0" fontId="114" fillId="0" borderId="119" xfId="0" applyFont="1" applyFill="1" applyBorder="1" applyAlignment="1">
      <alignment horizontal="center" vertical="top" wrapText="1"/>
    </xf>
    <xf numFmtId="0" fontId="114" fillId="0" borderId="7" xfId="0" applyFont="1" applyFill="1" applyBorder="1" applyAlignment="1">
      <alignment horizontal="center" vertical="top" wrapText="1"/>
    </xf>
    <xf numFmtId="0" fontId="116" fillId="0" borderId="123" xfId="0" applyNumberFormat="1" applyFont="1" applyFill="1" applyBorder="1" applyAlignment="1">
      <alignment horizontal="left" vertical="top" wrapText="1"/>
    </xf>
    <xf numFmtId="0" fontId="116" fillId="0" borderId="124" xfId="0" applyNumberFormat="1" applyFont="1" applyFill="1" applyBorder="1" applyAlignment="1">
      <alignment horizontal="left" vertical="top" wrapText="1"/>
    </xf>
    <xf numFmtId="0" fontId="122" fillId="0" borderId="119" xfId="0" applyFont="1" applyBorder="1" applyAlignment="1">
      <alignment horizontal="center" vertical="center" wrapText="1"/>
    </xf>
    <xf numFmtId="0" fontId="122" fillId="0" borderId="110" xfId="0" applyFont="1" applyBorder="1" applyAlignment="1">
      <alignment horizontal="center" vertical="center" wrapText="1"/>
    </xf>
    <xf numFmtId="0" fontId="126" fillId="0" borderId="118" xfId="0" applyFont="1" applyBorder="1" applyAlignment="1">
      <alignment horizontal="center" vertical="center"/>
    </xf>
    <xf numFmtId="0" fontId="123" fillId="0" borderId="118" xfId="0" applyFont="1" applyBorder="1" applyAlignment="1">
      <alignment horizontal="center" vertical="center" wrapText="1"/>
    </xf>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Normal="100" workbookViewId="0">
      <selection activeCell="C2" sqref="C2:C5"/>
    </sheetView>
  </sheetViews>
  <sheetFormatPr defaultColWidth="9.28515625" defaultRowHeight="14.25"/>
  <cols>
    <col min="1" max="1" width="10.28515625" style="4" customWidth="1"/>
    <col min="2" max="2" width="138.28515625" style="5" bestFit="1" customWidth="1"/>
    <col min="3" max="3" width="39.42578125" style="5" customWidth="1"/>
    <col min="4" max="6" width="9.28515625" style="5"/>
    <col min="7" max="7" width="25" style="5" customWidth="1"/>
    <col min="8" max="16384" width="9.28515625" style="5"/>
  </cols>
  <sheetData>
    <row r="1" spans="1:3" ht="15">
      <c r="A1" s="172"/>
      <c r="B1" s="220" t="s">
        <v>343</v>
      </c>
      <c r="C1" s="172"/>
    </row>
    <row r="2" spans="1:3">
      <c r="A2" s="221">
        <v>1</v>
      </c>
      <c r="B2" s="359" t="s">
        <v>344</v>
      </c>
      <c r="C2" s="95" t="s">
        <v>740</v>
      </c>
    </row>
    <row r="3" spans="1:3">
      <c r="A3" s="221">
        <v>2</v>
      </c>
      <c r="B3" s="360" t="s">
        <v>340</v>
      </c>
      <c r="C3" s="95" t="s">
        <v>741</v>
      </c>
    </row>
    <row r="4" spans="1:3">
      <c r="A4" s="221">
        <v>3</v>
      </c>
      <c r="B4" s="361" t="s">
        <v>345</v>
      </c>
      <c r="C4" s="95" t="s">
        <v>742</v>
      </c>
    </row>
    <row r="5" spans="1:3">
      <c r="A5" s="222">
        <v>4</v>
      </c>
      <c r="B5" s="362" t="s">
        <v>341</v>
      </c>
      <c r="C5" s="95" t="s">
        <v>743</v>
      </c>
    </row>
    <row r="6" spans="1:3" s="223" customFormat="1" ht="45.75" customHeight="1">
      <c r="A6" s="672" t="s">
        <v>419</v>
      </c>
      <c r="B6" s="673"/>
      <c r="C6" s="673"/>
    </row>
    <row r="7" spans="1:3" ht="15">
      <c r="A7" s="224" t="s">
        <v>29</v>
      </c>
      <c r="B7" s="220" t="s">
        <v>342</v>
      </c>
    </row>
    <row r="8" spans="1:3">
      <c r="A8" s="172">
        <v>1</v>
      </c>
      <c r="B8" s="267" t="s">
        <v>20</v>
      </c>
    </row>
    <row r="9" spans="1:3">
      <c r="A9" s="172">
        <v>2</v>
      </c>
      <c r="B9" s="268" t="s">
        <v>21</v>
      </c>
    </row>
    <row r="10" spans="1:3">
      <c r="A10" s="172">
        <v>3</v>
      </c>
      <c r="B10" s="268" t="s">
        <v>22</v>
      </c>
    </row>
    <row r="11" spans="1:3">
      <c r="A11" s="172">
        <v>4</v>
      </c>
      <c r="B11" s="268" t="s">
        <v>23</v>
      </c>
      <c r="C11" s="100"/>
    </row>
    <row r="12" spans="1:3">
      <c r="A12" s="172">
        <v>5</v>
      </c>
      <c r="B12" s="268" t="s">
        <v>24</v>
      </c>
    </row>
    <row r="13" spans="1:3">
      <c r="A13" s="172">
        <v>6</v>
      </c>
      <c r="B13" s="269" t="s">
        <v>352</v>
      </c>
    </row>
    <row r="14" spans="1:3">
      <c r="A14" s="172">
        <v>7</v>
      </c>
      <c r="B14" s="268" t="s">
        <v>346</v>
      </c>
    </row>
    <row r="15" spans="1:3">
      <c r="A15" s="172">
        <v>8</v>
      </c>
      <c r="B15" s="268" t="s">
        <v>347</v>
      </c>
    </row>
    <row r="16" spans="1:3">
      <c r="A16" s="172">
        <v>9</v>
      </c>
      <c r="B16" s="268" t="s">
        <v>25</v>
      </c>
    </row>
    <row r="17" spans="1:2">
      <c r="A17" s="358" t="s">
        <v>418</v>
      </c>
      <c r="B17" s="357" t="s">
        <v>405</v>
      </c>
    </row>
    <row r="18" spans="1:2">
      <c r="A18" s="172">
        <v>10</v>
      </c>
      <c r="B18" s="268" t="s">
        <v>26</v>
      </c>
    </row>
    <row r="19" spans="1:2">
      <c r="A19" s="172">
        <v>11</v>
      </c>
      <c r="B19" s="269" t="s">
        <v>348</v>
      </c>
    </row>
    <row r="20" spans="1:2">
      <c r="A20" s="172">
        <v>12</v>
      </c>
      <c r="B20" s="269" t="s">
        <v>27</v>
      </c>
    </row>
    <row r="21" spans="1:2">
      <c r="A21" s="412">
        <v>13</v>
      </c>
      <c r="B21" s="413" t="s">
        <v>349</v>
      </c>
    </row>
    <row r="22" spans="1:2">
      <c r="A22" s="412">
        <v>14</v>
      </c>
      <c r="B22" s="414" t="s">
        <v>376</v>
      </c>
    </row>
    <row r="23" spans="1:2">
      <c r="A23" s="415">
        <v>15</v>
      </c>
      <c r="B23" s="416" t="s">
        <v>28</v>
      </c>
    </row>
    <row r="24" spans="1:2">
      <c r="A24" s="415">
        <v>15.1</v>
      </c>
      <c r="B24" s="417" t="s">
        <v>432</v>
      </c>
    </row>
    <row r="25" spans="1:2">
      <c r="A25" s="415">
        <v>16</v>
      </c>
      <c r="B25" s="417" t="s">
        <v>496</v>
      </c>
    </row>
    <row r="26" spans="1:2">
      <c r="A26" s="415">
        <v>17</v>
      </c>
      <c r="B26" s="417" t="s">
        <v>537</v>
      </c>
    </row>
    <row r="27" spans="1:2">
      <c r="A27" s="415">
        <v>18</v>
      </c>
      <c r="B27" s="417" t="s">
        <v>707</v>
      </c>
    </row>
    <row r="28" spans="1:2">
      <c r="A28" s="415">
        <v>19</v>
      </c>
      <c r="B28" s="417" t="s">
        <v>708</v>
      </c>
    </row>
    <row r="29" spans="1:2">
      <c r="A29" s="415">
        <v>20</v>
      </c>
      <c r="B29" s="502" t="s">
        <v>538</v>
      </c>
    </row>
    <row r="30" spans="1:2">
      <c r="A30" s="415">
        <v>21</v>
      </c>
      <c r="B30" s="417" t="s">
        <v>704</v>
      </c>
    </row>
    <row r="31" spans="1:2">
      <c r="A31" s="415">
        <v>22</v>
      </c>
      <c r="B31" s="417" t="s">
        <v>539</v>
      </c>
    </row>
    <row r="32" spans="1:2">
      <c r="A32" s="415">
        <v>23</v>
      </c>
      <c r="B32" s="417" t="s">
        <v>540</v>
      </c>
    </row>
    <row r="33" spans="1:2">
      <c r="A33" s="415">
        <v>24</v>
      </c>
      <c r="B33" s="417" t="s">
        <v>541</v>
      </c>
    </row>
    <row r="34" spans="1:2">
      <c r="A34" s="415">
        <v>25</v>
      </c>
      <c r="B34" s="417" t="s">
        <v>542</v>
      </c>
    </row>
    <row r="35" spans="1:2">
      <c r="A35" s="415">
        <v>26</v>
      </c>
      <c r="B35" s="417" t="s">
        <v>739</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31" activePane="bottomRight" state="frozen"/>
      <selection activeCell="B9" sqref="B9"/>
      <selection pane="topRight" activeCell="B9" sqref="B9"/>
      <selection pane="bottomLeft" activeCell="B9" sqref="B9"/>
      <selection pane="bottomRight" activeCell="C6" sqref="C6:C52"/>
    </sheetView>
  </sheetViews>
  <sheetFormatPr defaultColWidth="9.28515625" defaultRowHeight="12.75"/>
  <cols>
    <col min="1" max="1" width="9.5703125" style="103" bestFit="1" customWidth="1"/>
    <col min="2" max="2" width="132.42578125" style="4" customWidth="1"/>
    <col min="3" max="3" width="18.42578125" style="4" customWidth="1"/>
    <col min="4" max="16384" width="9.28515625" style="4"/>
  </cols>
  <sheetData>
    <row r="1" spans="1:3">
      <c r="A1" s="2" t="s">
        <v>30</v>
      </c>
      <c r="B1" s="3" t="str">
        <f>'Info '!C2</f>
        <v>JSC " Halyk Bank Georgia"</v>
      </c>
    </row>
    <row r="2" spans="1:3" s="90" customFormat="1" ht="15.75" customHeight="1">
      <c r="A2" s="90" t="s">
        <v>31</v>
      </c>
      <c r="B2" s="432">
        <f>'1. key ratios '!B2</f>
        <v>44561</v>
      </c>
    </row>
    <row r="3" spans="1:3" s="90" customFormat="1" ht="15.75" customHeight="1"/>
    <row r="4" spans="1:3" ht="13.5" thickBot="1">
      <c r="A4" s="103" t="s">
        <v>245</v>
      </c>
      <c r="B4" s="165" t="s">
        <v>244</v>
      </c>
    </row>
    <row r="5" spans="1:3">
      <c r="A5" s="104" t="s">
        <v>6</v>
      </c>
      <c r="B5" s="105"/>
      <c r="C5" s="106" t="s">
        <v>73</v>
      </c>
    </row>
    <row r="6" spans="1:3">
      <c r="A6" s="107">
        <v>1</v>
      </c>
      <c r="B6" s="108" t="s">
        <v>243</v>
      </c>
      <c r="C6" s="109">
        <f>SUM(C7:C11)</f>
        <v>117010418</v>
      </c>
    </row>
    <row r="7" spans="1:3">
      <c r="A7" s="107">
        <v>2</v>
      </c>
      <c r="B7" s="110" t="s">
        <v>242</v>
      </c>
      <c r="C7" s="111">
        <v>76000000</v>
      </c>
    </row>
    <row r="8" spans="1:3">
      <c r="A8" s="107">
        <v>3</v>
      </c>
      <c r="B8" s="112" t="s">
        <v>241</v>
      </c>
      <c r="C8" s="111">
        <v>0</v>
      </c>
    </row>
    <row r="9" spans="1:3">
      <c r="A9" s="107">
        <v>4</v>
      </c>
      <c r="B9" s="112" t="s">
        <v>240</v>
      </c>
      <c r="C9" s="111">
        <v>1958518</v>
      </c>
    </row>
    <row r="10" spans="1:3">
      <c r="A10" s="107">
        <v>5</v>
      </c>
      <c r="B10" s="112" t="s">
        <v>239</v>
      </c>
      <c r="C10" s="111">
        <v>0</v>
      </c>
    </row>
    <row r="11" spans="1:3">
      <c r="A11" s="107">
        <v>6</v>
      </c>
      <c r="B11" s="113" t="s">
        <v>238</v>
      </c>
      <c r="C11" s="111">
        <v>39051900</v>
      </c>
    </row>
    <row r="12" spans="1:3" s="76" customFormat="1">
      <c r="A12" s="107">
        <v>7</v>
      </c>
      <c r="B12" s="108" t="s">
        <v>237</v>
      </c>
      <c r="C12" s="114">
        <f>SUM(C13:C27)</f>
        <v>6457253</v>
      </c>
    </row>
    <row r="13" spans="1:3" s="76" customFormat="1">
      <c r="A13" s="107">
        <v>8</v>
      </c>
      <c r="B13" s="115" t="s">
        <v>236</v>
      </c>
      <c r="C13" s="111">
        <v>1958518</v>
      </c>
    </row>
    <row r="14" spans="1:3" s="76" customFormat="1" ht="25.5">
      <c r="A14" s="107">
        <v>9</v>
      </c>
      <c r="B14" s="117" t="s">
        <v>235</v>
      </c>
      <c r="C14" s="111">
        <v>0</v>
      </c>
    </row>
    <row r="15" spans="1:3" s="76" customFormat="1">
      <c r="A15" s="107">
        <v>10</v>
      </c>
      <c r="B15" s="118" t="s">
        <v>234</v>
      </c>
      <c r="C15" s="111">
        <v>4498735</v>
      </c>
    </row>
    <row r="16" spans="1:3" s="76" customFormat="1">
      <c r="A16" s="107">
        <v>11</v>
      </c>
      <c r="B16" s="119" t="s">
        <v>233</v>
      </c>
      <c r="C16" s="111">
        <v>0</v>
      </c>
    </row>
    <row r="17" spans="1:3" s="76" customFormat="1">
      <c r="A17" s="107">
        <v>12</v>
      </c>
      <c r="B17" s="118" t="s">
        <v>232</v>
      </c>
      <c r="C17" s="111">
        <v>0</v>
      </c>
    </row>
    <row r="18" spans="1:3" s="76" customFormat="1">
      <c r="A18" s="107">
        <v>13</v>
      </c>
      <c r="B18" s="118" t="s">
        <v>231</v>
      </c>
      <c r="C18" s="111">
        <v>0</v>
      </c>
    </row>
    <row r="19" spans="1:3" s="76" customFormat="1">
      <c r="A19" s="107">
        <v>14</v>
      </c>
      <c r="B19" s="118" t="s">
        <v>230</v>
      </c>
      <c r="C19" s="111">
        <v>0</v>
      </c>
    </row>
    <row r="20" spans="1:3" s="76" customFormat="1">
      <c r="A20" s="107">
        <v>15</v>
      </c>
      <c r="B20" s="118" t="s">
        <v>229</v>
      </c>
      <c r="C20" s="111">
        <v>0</v>
      </c>
    </row>
    <row r="21" spans="1:3" s="76" customFormat="1" ht="25.5">
      <c r="A21" s="107">
        <v>16</v>
      </c>
      <c r="B21" s="117" t="s">
        <v>228</v>
      </c>
      <c r="C21" s="111">
        <v>0</v>
      </c>
    </row>
    <row r="22" spans="1:3" s="76" customFormat="1">
      <c r="A22" s="107">
        <v>17</v>
      </c>
      <c r="B22" s="120" t="s">
        <v>227</v>
      </c>
      <c r="C22" s="111">
        <v>0</v>
      </c>
    </row>
    <row r="23" spans="1:3" s="76" customFormat="1">
      <c r="A23" s="107">
        <v>18</v>
      </c>
      <c r="B23" s="117" t="s">
        <v>226</v>
      </c>
      <c r="C23" s="111">
        <v>0</v>
      </c>
    </row>
    <row r="24" spans="1:3" s="76" customFormat="1" ht="25.5">
      <c r="A24" s="107">
        <v>19</v>
      </c>
      <c r="B24" s="117" t="s">
        <v>203</v>
      </c>
      <c r="C24" s="111">
        <v>0</v>
      </c>
    </row>
    <row r="25" spans="1:3" s="76" customFormat="1">
      <c r="A25" s="107">
        <v>20</v>
      </c>
      <c r="B25" s="121" t="s">
        <v>225</v>
      </c>
      <c r="C25" s="111">
        <v>0</v>
      </c>
    </row>
    <row r="26" spans="1:3" s="76" customFormat="1">
      <c r="A26" s="107">
        <v>21</v>
      </c>
      <c r="B26" s="121" t="s">
        <v>224</v>
      </c>
      <c r="C26" s="111">
        <v>0</v>
      </c>
    </row>
    <row r="27" spans="1:3" s="76" customFormat="1">
      <c r="A27" s="107">
        <v>22</v>
      </c>
      <c r="B27" s="121" t="s">
        <v>223</v>
      </c>
      <c r="C27" s="111">
        <v>0</v>
      </c>
    </row>
    <row r="28" spans="1:3" s="76" customFormat="1">
      <c r="A28" s="107">
        <v>23</v>
      </c>
      <c r="B28" s="122" t="s">
        <v>222</v>
      </c>
      <c r="C28" s="114">
        <f>C6-C12</f>
        <v>110553165</v>
      </c>
    </row>
    <row r="29" spans="1:3" s="76" customFormat="1">
      <c r="A29" s="123"/>
      <c r="B29" s="124"/>
      <c r="C29" s="116"/>
    </row>
    <row r="30" spans="1:3" s="76" customFormat="1">
      <c r="A30" s="123">
        <v>24</v>
      </c>
      <c r="B30" s="122" t="s">
        <v>221</v>
      </c>
      <c r="C30" s="114">
        <f>C31+C34</f>
        <v>0</v>
      </c>
    </row>
    <row r="31" spans="1:3" s="76" customFormat="1">
      <c r="A31" s="123">
        <v>25</v>
      </c>
      <c r="B31" s="112" t="s">
        <v>220</v>
      </c>
      <c r="C31" s="125">
        <f>C32+C33</f>
        <v>0</v>
      </c>
    </row>
    <row r="32" spans="1:3" s="76" customFormat="1">
      <c r="A32" s="123">
        <v>26</v>
      </c>
      <c r="B32" s="126" t="s">
        <v>301</v>
      </c>
      <c r="C32" s="111">
        <v>0</v>
      </c>
    </row>
    <row r="33" spans="1:3" s="76" customFormat="1">
      <c r="A33" s="123">
        <v>27</v>
      </c>
      <c r="B33" s="126" t="s">
        <v>219</v>
      </c>
      <c r="C33" s="111">
        <v>0</v>
      </c>
    </row>
    <row r="34" spans="1:3" s="76" customFormat="1">
      <c r="A34" s="123">
        <v>28</v>
      </c>
      <c r="B34" s="112" t="s">
        <v>218</v>
      </c>
      <c r="C34" s="111">
        <v>0</v>
      </c>
    </row>
    <row r="35" spans="1:3" s="76" customFormat="1">
      <c r="A35" s="123">
        <v>29</v>
      </c>
      <c r="B35" s="122" t="s">
        <v>217</v>
      </c>
      <c r="C35" s="114">
        <f>SUM(C36:C40)</f>
        <v>0</v>
      </c>
    </row>
    <row r="36" spans="1:3" s="76" customFormat="1">
      <c r="A36" s="123">
        <v>30</v>
      </c>
      <c r="B36" s="117" t="s">
        <v>216</v>
      </c>
      <c r="C36" s="111">
        <v>0</v>
      </c>
    </row>
    <row r="37" spans="1:3" s="76" customFormat="1">
      <c r="A37" s="123">
        <v>31</v>
      </c>
      <c r="B37" s="118" t="s">
        <v>215</v>
      </c>
      <c r="C37" s="111">
        <v>0</v>
      </c>
    </row>
    <row r="38" spans="1:3" s="76" customFormat="1" ht="25.5">
      <c r="A38" s="123">
        <v>32</v>
      </c>
      <c r="B38" s="117" t="s">
        <v>214</v>
      </c>
      <c r="C38" s="111">
        <v>0</v>
      </c>
    </row>
    <row r="39" spans="1:3" s="76" customFormat="1" ht="25.5">
      <c r="A39" s="123">
        <v>33</v>
      </c>
      <c r="B39" s="117" t="s">
        <v>203</v>
      </c>
      <c r="C39" s="111">
        <v>0</v>
      </c>
    </row>
    <row r="40" spans="1:3" s="76" customFormat="1">
      <c r="A40" s="123">
        <v>34</v>
      </c>
      <c r="B40" s="121" t="s">
        <v>213</v>
      </c>
      <c r="C40" s="111">
        <v>0</v>
      </c>
    </row>
    <row r="41" spans="1:3" s="76" customFormat="1">
      <c r="A41" s="123">
        <v>35</v>
      </c>
      <c r="B41" s="122" t="s">
        <v>212</v>
      </c>
      <c r="C41" s="114">
        <f>C30-C35</f>
        <v>0</v>
      </c>
    </row>
    <row r="42" spans="1:3" s="76" customFormat="1">
      <c r="A42" s="123"/>
      <c r="B42" s="124"/>
      <c r="C42" s="111">
        <v>0</v>
      </c>
    </row>
    <row r="43" spans="1:3" s="76" customFormat="1">
      <c r="A43" s="123">
        <v>36</v>
      </c>
      <c r="B43" s="127" t="s">
        <v>211</v>
      </c>
      <c r="C43" s="114">
        <f>SUM(C44:C46)</f>
        <v>41945743.231521249</v>
      </c>
    </row>
    <row r="44" spans="1:3" s="76" customFormat="1">
      <c r="A44" s="123">
        <v>37</v>
      </c>
      <c r="B44" s="112" t="s">
        <v>210</v>
      </c>
      <c r="C44" s="111">
        <v>30976000</v>
      </c>
    </row>
    <row r="45" spans="1:3" s="76" customFormat="1">
      <c r="A45" s="123">
        <v>38</v>
      </c>
      <c r="B45" s="112" t="s">
        <v>209</v>
      </c>
      <c r="C45" s="111">
        <v>0</v>
      </c>
    </row>
    <row r="46" spans="1:3" s="76" customFormat="1">
      <c r="A46" s="123">
        <v>39</v>
      </c>
      <c r="B46" s="112" t="s">
        <v>208</v>
      </c>
      <c r="C46" s="111">
        <v>10969743.231521249</v>
      </c>
    </row>
    <row r="47" spans="1:3" s="76" customFormat="1">
      <c r="A47" s="123">
        <v>40</v>
      </c>
      <c r="B47" s="127" t="s">
        <v>207</v>
      </c>
      <c r="C47" s="114">
        <f>SUM(C48:C51)</f>
        <v>0</v>
      </c>
    </row>
    <row r="48" spans="1:3" s="76" customFormat="1">
      <c r="A48" s="123">
        <v>41</v>
      </c>
      <c r="B48" s="117" t="s">
        <v>206</v>
      </c>
      <c r="C48" s="111">
        <v>0</v>
      </c>
    </row>
    <row r="49" spans="1:3" s="76" customFormat="1">
      <c r="A49" s="123">
        <v>42</v>
      </c>
      <c r="B49" s="118" t="s">
        <v>205</v>
      </c>
      <c r="C49" s="111">
        <v>0</v>
      </c>
    </row>
    <row r="50" spans="1:3" s="76" customFormat="1">
      <c r="A50" s="123">
        <v>43</v>
      </c>
      <c r="B50" s="117" t="s">
        <v>204</v>
      </c>
      <c r="C50" s="111">
        <v>0</v>
      </c>
    </row>
    <row r="51" spans="1:3" s="76" customFormat="1" ht="25.5">
      <c r="A51" s="123">
        <v>44</v>
      </c>
      <c r="B51" s="117" t="s">
        <v>203</v>
      </c>
      <c r="C51" s="111">
        <v>0</v>
      </c>
    </row>
    <row r="52" spans="1:3" s="76" customFormat="1" ht="13.5" thickBot="1">
      <c r="A52" s="128">
        <v>45</v>
      </c>
      <c r="B52" s="129" t="s">
        <v>202</v>
      </c>
      <c r="C52" s="130">
        <f>C43-C47</f>
        <v>41945743.231521249</v>
      </c>
    </row>
    <row r="55" spans="1:3">
      <c r="B55" s="4" t="s">
        <v>7</v>
      </c>
    </row>
  </sheetData>
  <dataValidations count="1">
    <dataValidation operator="lessThanOrEqual" allowBlank="1" showInputMessage="1" showErrorMessage="1" errorTitle="Should be negative number" error="Should be whole negative number or 0" sqref="C28:C31 C35 C41 C43 C47 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19" activeCellId="1" sqref="C7:D17 C19:D22"/>
    </sheetView>
  </sheetViews>
  <sheetFormatPr defaultColWidth="9.28515625" defaultRowHeight="12.75"/>
  <cols>
    <col min="1" max="1" width="9.42578125" style="281" bestFit="1" customWidth="1"/>
    <col min="2" max="2" width="59" style="281" customWidth="1"/>
    <col min="3" max="3" width="16.7109375" style="281" bestFit="1" customWidth="1"/>
    <col min="4" max="4" width="13.28515625" style="281" bestFit="1" customWidth="1"/>
    <col min="5" max="16384" width="9.28515625" style="281"/>
  </cols>
  <sheetData>
    <row r="1" spans="1:4" ht="15">
      <c r="A1" s="338" t="s">
        <v>30</v>
      </c>
      <c r="B1" s="3" t="str">
        <f>'Info '!C2</f>
        <v>JSC " Halyk Bank Georgia"</v>
      </c>
    </row>
    <row r="2" spans="1:4" s="250" customFormat="1" ht="15.75" customHeight="1">
      <c r="A2" s="250" t="s">
        <v>31</v>
      </c>
      <c r="B2" s="432">
        <f>'1. key ratios '!$B$2</f>
        <v>44561</v>
      </c>
    </row>
    <row r="3" spans="1:4" s="250" customFormat="1" ht="15.75" customHeight="1"/>
    <row r="4" spans="1:4" ht="13.5" thickBot="1">
      <c r="A4" s="304" t="s">
        <v>404</v>
      </c>
      <c r="B4" s="346" t="s">
        <v>405</v>
      </c>
    </row>
    <row r="5" spans="1:4" s="347" customFormat="1" ht="12.75" customHeight="1">
      <c r="A5" s="410"/>
      <c r="B5" s="411" t="s">
        <v>408</v>
      </c>
      <c r="C5" s="339" t="s">
        <v>406</v>
      </c>
      <c r="D5" s="340" t="s">
        <v>407</v>
      </c>
    </row>
    <row r="6" spans="1:4" s="348" customFormat="1">
      <c r="A6" s="341">
        <v>1</v>
      </c>
      <c r="B6" s="402" t="s">
        <v>409</v>
      </c>
      <c r="C6" s="402"/>
      <c r="D6" s="342"/>
    </row>
    <row r="7" spans="1:4" s="348" customFormat="1">
      <c r="A7" s="343" t="s">
        <v>395</v>
      </c>
      <c r="B7" s="403" t="s">
        <v>410</v>
      </c>
      <c r="C7" s="395">
        <v>4.4999999999999998E-2</v>
      </c>
      <c r="D7" s="576">
        <v>41919796.69702106</v>
      </c>
    </row>
    <row r="8" spans="1:4" s="348" customFormat="1">
      <c r="A8" s="343" t="s">
        <v>396</v>
      </c>
      <c r="B8" s="403" t="s">
        <v>411</v>
      </c>
      <c r="C8" s="395">
        <v>0.06</v>
      </c>
      <c r="D8" s="576">
        <v>55893062.262694754</v>
      </c>
    </row>
    <row r="9" spans="1:4" s="348" customFormat="1">
      <c r="A9" s="343" t="s">
        <v>397</v>
      </c>
      <c r="B9" s="403" t="s">
        <v>412</v>
      </c>
      <c r="C9" s="395">
        <v>0.08</v>
      </c>
      <c r="D9" s="576">
        <v>74524083.016926333</v>
      </c>
    </row>
    <row r="10" spans="1:4" s="348" customFormat="1">
      <c r="A10" s="341" t="s">
        <v>398</v>
      </c>
      <c r="B10" s="402" t="s">
        <v>413</v>
      </c>
      <c r="C10" s="397"/>
      <c r="D10" s="404"/>
    </row>
    <row r="11" spans="1:4" s="349" customFormat="1">
      <c r="A11" s="344" t="s">
        <v>399</v>
      </c>
      <c r="B11" s="394" t="s">
        <v>479</v>
      </c>
      <c r="C11" s="395">
        <v>0</v>
      </c>
      <c r="D11" s="576">
        <v>0</v>
      </c>
    </row>
    <row r="12" spans="1:4" s="349" customFormat="1">
      <c r="A12" s="344" t="s">
        <v>400</v>
      </c>
      <c r="B12" s="394" t="s">
        <v>414</v>
      </c>
      <c r="C12" s="395">
        <v>0</v>
      </c>
      <c r="D12" s="576">
        <v>0</v>
      </c>
    </row>
    <row r="13" spans="1:4" s="349" customFormat="1">
      <c r="A13" s="344" t="s">
        <v>401</v>
      </c>
      <c r="B13" s="394" t="s">
        <v>415</v>
      </c>
      <c r="C13" s="395">
        <v>0</v>
      </c>
      <c r="D13" s="576">
        <v>0</v>
      </c>
    </row>
    <row r="14" spans="1:4" s="349" customFormat="1">
      <c r="A14" s="341" t="s">
        <v>402</v>
      </c>
      <c r="B14" s="402" t="s">
        <v>476</v>
      </c>
      <c r="C14" s="399"/>
      <c r="D14" s="405"/>
    </row>
    <row r="15" spans="1:4" s="349" customFormat="1">
      <c r="A15" s="344">
        <v>3.1</v>
      </c>
      <c r="B15" s="394" t="s">
        <v>420</v>
      </c>
      <c r="C15" s="395">
        <v>1.7430335081858723E-2</v>
      </c>
      <c r="D15" s="576">
        <v>16237246.733166037</v>
      </c>
    </row>
    <row r="16" spans="1:4" s="349" customFormat="1">
      <c r="A16" s="344">
        <v>3.2</v>
      </c>
      <c r="B16" s="394" t="s">
        <v>421</v>
      </c>
      <c r="C16" s="395">
        <v>2.3274494940929067E-2</v>
      </c>
      <c r="D16" s="576">
        <v>21681379.914435372</v>
      </c>
    </row>
    <row r="17" spans="1:6" s="348" customFormat="1">
      <c r="A17" s="344">
        <v>3.3</v>
      </c>
      <c r="B17" s="394" t="s">
        <v>422</v>
      </c>
      <c r="C17" s="395">
        <v>4.924859400899579E-2</v>
      </c>
      <c r="D17" s="576">
        <v>45877578.854916289</v>
      </c>
    </row>
    <row r="18" spans="1:6" s="347" customFormat="1" ht="12.75" customHeight="1">
      <c r="A18" s="408"/>
      <c r="B18" s="409" t="s">
        <v>475</v>
      </c>
      <c r="C18" s="400" t="s">
        <v>406</v>
      </c>
      <c r="D18" s="406" t="s">
        <v>407</v>
      </c>
    </row>
    <row r="19" spans="1:6" s="348" customFormat="1">
      <c r="A19" s="345">
        <v>4</v>
      </c>
      <c r="B19" s="394" t="s">
        <v>416</v>
      </c>
      <c r="C19" s="398">
        <f>C7+C11+C12+C13+C15</f>
        <v>6.2430335081858718E-2</v>
      </c>
      <c r="D19" s="396">
        <f>C19*'5. RWA '!$C$13</f>
        <v>58157043.430187099</v>
      </c>
    </row>
    <row r="20" spans="1:6" s="348" customFormat="1">
      <c r="A20" s="345">
        <v>5</v>
      </c>
      <c r="B20" s="394" t="s">
        <v>136</v>
      </c>
      <c r="C20" s="398">
        <f>C8+C11+C12+C13+C16</f>
        <v>8.3274494940929061E-2</v>
      </c>
      <c r="D20" s="396">
        <f>C20*'5. RWA '!$C$13</f>
        <v>77574442.177130118</v>
      </c>
    </row>
    <row r="21" spans="1:6" s="348" customFormat="1" ht="13.5" thickBot="1">
      <c r="A21" s="350" t="s">
        <v>403</v>
      </c>
      <c r="B21" s="351" t="s">
        <v>417</v>
      </c>
      <c r="C21" s="401">
        <f>C9+C11+C12+C13+C17</f>
        <v>0.1292485940089958</v>
      </c>
      <c r="D21" s="407">
        <f>C21*'5. RWA '!$C$13</f>
        <v>120401661.87184264</v>
      </c>
    </row>
    <row r="22" spans="1:6">
      <c r="F22" s="304"/>
    </row>
    <row r="23" spans="1:6" ht="51">
      <c r="B23" s="303" t="s">
        <v>478</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pane xSplit="1" ySplit="5" topLeftCell="B24" activePane="bottomRight" state="frozen"/>
      <selection activeCell="B47" sqref="B47"/>
      <selection pane="topRight" activeCell="B47" sqref="B47"/>
      <selection pane="bottomLeft" activeCell="B47" sqref="B47"/>
      <selection pane="bottomRight" activeCell="C6" sqref="C6:C45"/>
    </sheetView>
  </sheetViews>
  <sheetFormatPr defaultColWidth="9.28515625" defaultRowHeight="14.25"/>
  <cols>
    <col min="1" max="1" width="10.7109375" style="4" customWidth="1"/>
    <col min="2" max="2" width="91.7109375" style="4" customWidth="1"/>
    <col min="3" max="3" width="53.28515625" style="4" customWidth="1"/>
    <col min="4" max="4" width="32.28515625" style="4" customWidth="1"/>
    <col min="5" max="5" width="9.42578125" style="5" customWidth="1"/>
    <col min="6" max="16384" width="9.28515625" style="5"/>
  </cols>
  <sheetData>
    <row r="1" spans="1:6">
      <c r="A1" s="2" t="s">
        <v>30</v>
      </c>
      <c r="B1" s="3" t="str">
        <f>'Info '!C2</f>
        <v>JSC " Halyk Bank Georgia"</v>
      </c>
      <c r="E1" s="4"/>
      <c r="F1" s="4"/>
    </row>
    <row r="2" spans="1:6" s="90" customFormat="1" ht="15.75" customHeight="1">
      <c r="A2" s="2" t="s">
        <v>31</v>
      </c>
      <c r="B2" s="432">
        <f>'1. key ratios '!$B$2</f>
        <v>44561</v>
      </c>
    </row>
    <row r="3" spans="1:6" s="90" customFormat="1" ht="15.75" customHeight="1">
      <c r="A3" s="131"/>
    </row>
    <row r="4" spans="1:6" s="90" customFormat="1" ht="15.75" customHeight="1" thickBot="1">
      <c r="A4" s="90" t="s">
        <v>86</v>
      </c>
      <c r="B4" s="242" t="s">
        <v>285</v>
      </c>
      <c r="D4" s="48" t="s">
        <v>73</v>
      </c>
    </row>
    <row r="5" spans="1:6" ht="25.5">
      <c r="A5" s="132" t="s">
        <v>6</v>
      </c>
      <c r="B5" s="272" t="s">
        <v>339</v>
      </c>
      <c r="C5" s="133" t="s">
        <v>92</v>
      </c>
      <c r="D5" s="134" t="s">
        <v>93</v>
      </c>
    </row>
    <row r="6" spans="1:6">
      <c r="A6" s="96">
        <v>1</v>
      </c>
      <c r="B6" s="135" t="s">
        <v>35</v>
      </c>
      <c r="C6" s="136">
        <v>10331307</v>
      </c>
      <c r="D6" s="137"/>
      <c r="E6" s="138"/>
    </row>
    <row r="7" spans="1:6">
      <c r="A7" s="96">
        <v>2</v>
      </c>
      <c r="B7" s="139" t="s">
        <v>36</v>
      </c>
      <c r="C7" s="136">
        <v>155329092</v>
      </c>
      <c r="D7" s="140"/>
      <c r="E7" s="138"/>
    </row>
    <row r="8" spans="1:6">
      <c r="A8" s="96">
        <v>3</v>
      </c>
      <c r="B8" s="139" t="s">
        <v>37</v>
      </c>
      <c r="C8" s="136">
        <v>51766786</v>
      </c>
      <c r="D8" s="140"/>
      <c r="E8" s="138"/>
    </row>
    <row r="9" spans="1:6">
      <c r="A9" s="96">
        <v>4</v>
      </c>
      <c r="B9" s="139" t="s">
        <v>38</v>
      </c>
      <c r="C9" s="136">
        <v>0</v>
      </c>
      <c r="D9" s="140"/>
      <c r="E9" s="138"/>
    </row>
    <row r="10" spans="1:6">
      <c r="A10" s="96">
        <v>5</v>
      </c>
      <c r="B10" s="139" t="s">
        <v>39</v>
      </c>
      <c r="C10" s="136">
        <v>16600047</v>
      </c>
      <c r="D10" s="140"/>
      <c r="E10" s="138"/>
    </row>
    <row r="11" spans="1:6">
      <c r="A11" s="96">
        <v>6.1</v>
      </c>
      <c r="B11" s="243" t="s">
        <v>40</v>
      </c>
      <c r="C11" s="136">
        <v>738319991</v>
      </c>
      <c r="D11" s="141"/>
      <c r="E11" s="142"/>
    </row>
    <row r="12" spans="1:6">
      <c r="A12" s="96">
        <v>6.2</v>
      </c>
      <c r="B12" s="244" t="s">
        <v>41</v>
      </c>
      <c r="C12" s="136">
        <v>-38804107</v>
      </c>
      <c r="D12" s="141"/>
      <c r="E12" s="142"/>
    </row>
    <row r="13" spans="1:6">
      <c r="A13" s="96" t="s">
        <v>710</v>
      </c>
      <c r="B13" s="144" t="s">
        <v>712</v>
      </c>
      <c r="C13" s="136">
        <v>11795934.749</v>
      </c>
      <c r="D13" s="141"/>
      <c r="E13" s="142"/>
    </row>
    <row r="14" spans="1:6">
      <c r="A14" s="96" t="s">
        <v>711</v>
      </c>
      <c r="B14" s="144" t="s">
        <v>713</v>
      </c>
      <c r="C14" s="136">
        <v>10969743.231521249</v>
      </c>
      <c r="D14" s="141"/>
      <c r="E14" s="142"/>
    </row>
    <row r="15" spans="1:6">
      <c r="A15" s="96">
        <v>6</v>
      </c>
      <c r="B15" s="139" t="s">
        <v>42</v>
      </c>
      <c r="C15" s="143">
        <f>C11+C12</f>
        <v>699515884</v>
      </c>
      <c r="D15" s="141"/>
      <c r="E15" s="138"/>
    </row>
    <row r="16" spans="1:6">
      <c r="A16" s="96">
        <v>7</v>
      </c>
      <c r="B16" s="139" t="s">
        <v>43</v>
      </c>
      <c r="C16" s="136">
        <v>7424887</v>
      </c>
      <c r="D16" s="140"/>
      <c r="E16" s="138"/>
    </row>
    <row r="17" spans="1:5">
      <c r="A17" s="96">
        <v>8</v>
      </c>
      <c r="B17" s="270" t="s">
        <v>198</v>
      </c>
      <c r="C17" s="136">
        <v>8009459.4400000004</v>
      </c>
      <c r="D17" s="140"/>
      <c r="E17" s="138"/>
    </row>
    <row r="18" spans="1:5">
      <c r="A18" s="96">
        <v>9</v>
      </c>
      <c r="B18" s="139" t="s">
        <v>44</v>
      </c>
      <c r="C18" s="136">
        <v>54000</v>
      </c>
      <c r="D18" s="140"/>
      <c r="E18" s="138"/>
    </row>
    <row r="19" spans="1:5">
      <c r="A19" s="96">
        <v>9.1</v>
      </c>
      <c r="B19" s="144" t="s">
        <v>88</v>
      </c>
      <c r="C19" s="136">
        <v>0</v>
      </c>
      <c r="D19" s="140"/>
      <c r="E19" s="138"/>
    </row>
    <row r="20" spans="1:5">
      <c r="A20" s="96">
        <v>9.1999999999999993</v>
      </c>
      <c r="B20" s="144" t="s">
        <v>89</v>
      </c>
      <c r="C20" s="136">
        <v>0</v>
      </c>
      <c r="D20" s="140"/>
      <c r="E20" s="138"/>
    </row>
    <row r="21" spans="1:5">
      <c r="A21" s="96">
        <v>9.3000000000000007</v>
      </c>
      <c r="B21" s="245" t="s">
        <v>267</v>
      </c>
      <c r="C21" s="136">
        <v>0</v>
      </c>
      <c r="D21" s="140"/>
      <c r="E21" s="138"/>
    </row>
    <row r="22" spans="1:5">
      <c r="A22" s="96">
        <v>10</v>
      </c>
      <c r="B22" s="139" t="s">
        <v>45</v>
      </c>
      <c r="C22" s="136">
        <v>21506200</v>
      </c>
      <c r="D22" s="140"/>
      <c r="E22" s="138"/>
    </row>
    <row r="23" spans="1:5">
      <c r="A23" s="96">
        <v>10.1</v>
      </c>
      <c r="B23" s="144" t="s">
        <v>90</v>
      </c>
      <c r="C23" s="136">
        <v>4498735</v>
      </c>
      <c r="D23" s="145" t="s">
        <v>91</v>
      </c>
      <c r="E23" s="138"/>
    </row>
    <row r="24" spans="1:5">
      <c r="A24" s="96">
        <v>11</v>
      </c>
      <c r="B24" s="146" t="s">
        <v>46</v>
      </c>
      <c r="C24" s="136">
        <v>8796469.9100000151</v>
      </c>
      <c r="D24" s="147"/>
      <c r="E24" s="138"/>
    </row>
    <row r="25" spans="1:5" ht="15">
      <c r="A25" s="96">
        <v>12</v>
      </c>
      <c r="B25" s="148" t="s">
        <v>47</v>
      </c>
      <c r="C25" s="149">
        <f>SUM(C6:C10,C15:C18,C22,C24)</f>
        <v>979334132.35000002</v>
      </c>
      <c r="D25" s="150"/>
      <c r="E25" s="151"/>
    </row>
    <row r="26" spans="1:5">
      <c r="A26" s="96">
        <v>13</v>
      </c>
      <c r="B26" s="139" t="s">
        <v>49</v>
      </c>
      <c r="C26" s="136">
        <v>1818037</v>
      </c>
      <c r="D26" s="152"/>
      <c r="E26" s="138"/>
    </row>
    <row r="27" spans="1:5">
      <c r="A27" s="96">
        <v>14</v>
      </c>
      <c r="B27" s="139" t="s">
        <v>50</v>
      </c>
      <c r="C27" s="136">
        <v>253665683.69999996</v>
      </c>
      <c r="D27" s="140"/>
      <c r="E27" s="138"/>
    </row>
    <row r="28" spans="1:5">
      <c r="A28" s="96">
        <v>15</v>
      </c>
      <c r="B28" s="139" t="s">
        <v>51</v>
      </c>
      <c r="C28" s="136">
        <v>27947433.259999983</v>
      </c>
      <c r="D28" s="140"/>
      <c r="E28" s="138"/>
    </row>
    <row r="29" spans="1:5">
      <c r="A29" s="96">
        <v>16</v>
      </c>
      <c r="B29" s="139" t="s">
        <v>52</v>
      </c>
      <c r="C29" s="136">
        <v>100537636.14999999</v>
      </c>
      <c r="D29" s="140"/>
      <c r="E29" s="138"/>
    </row>
    <row r="30" spans="1:5">
      <c r="A30" s="96">
        <v>17</v>
      </c>
      <c r="B30" s="139" t="s">
        <v>53</v>
      </c>
      <c r="C30" s="136">
        <v>0</v>
      </c>
      <c r="D30" s="140"/>
      <c r="E30" s="138"/>
    </row>
    <row r="31" spans="1:5">
      <c r="A31" s="96">
        <v>18</v>
      </c>
      <c r="B31" s="139" t="s">
        <v>54</v>
      </c>
      <c r="C31" s="136">
        <v>423580800</v>
      </c>
      <c r="D31" s="140"/>
      <c r="E31" s="138"/>
    </row>
    <row r="32" spans="1:5">
      <c r="A32" s="96">
        <v>19</v>
      </c>
      <c r="B32" s="139" t="s">
        <v>55</v>
      </c>
      <c r="C32" s="136">
        <v>10775811</v>
      </c>
      <c r="D32" s="140"/>
      <c r="E32" s="138"/>
    </row>
    <row r="33" spans="1:5">
      <c r="A33" s="96">
        <v>20</v>
      </c>
      <c r="B33" s="139" t="s">
        <v>56</v>
      </c>
      <c r="C33" s="136">
        <v>13022313.24</v>
      </c>
      <c r="D33" s="140"/>
      <c r="E33" s="138"/>
    </row>
    <row r="34" spans="1:5">
      <c r="A34" s="96">
        <v>20.100000000000001</v>
      </c>
      <c r="B34" s="153" t="s">
        <v>715</v>
      </c>
      <c r="C34" s="577">
        <v>0</v>
      </c>
      <c r="D34" s="147"/>
      <c r="E34" s="138"/>
    </row>
    <row r="35" spans="1:5">
      <c r="A35" s="96">
        <v>21</v>
      </c>
      <c r="B35" s="146" t="s">
        <v>57</v>
      </c>
      <c r="C35" s="136">
        <v>30976000</v>
      </c>
      <c r="D35" s="147"/>
      <c r="E35" s="138"/>
    </row>
    <row r="36" spans="1:5">
      <c r="A36" s="96">
        <v>21.1</v>
      </c>
      <c r="B36" s="153" t="s">
        <v>714</v>
      </c>
      <c r="C36" s="577">
        <v>30976000</v>
      </c>
      <c r="D36" s="154"/>
      <c r="E36" s="138"/>
    </row>
    <row r="37" spans="1:5" ht="15">
      <c r="A37" s="96">
        <v>22</v>
      </c>
      <c r="B37" s="148" t="s">
        <v>58</v>
      </c>
      <c r="C37" s="149">
        <f>SUM(C26:C35)</f>
        <v>862323714.3499999</v>
      </c>
      <c r="D37" s="150"/>
      <c r="E37" s="151"/>
    </row>
    <row r="38" spans="1:5">
      <c r="A38" s="96">
        <v>23</v>
      </c>
      <c r="B38" s="146" t="s">
        <v>60</v>
      </c>
      <c r="C38" s="136">
        <v>76000000</v>
      </c>
      <c r="D38" s="140"/>
      <c r="E38" s="138"/>
    </row>
    <row r="39" spans="1:5">
      <c r="A39" s="96">
        <v>24</v>
      </c>
      <c r="B39" s="146" t="s">
        <v>61</v>
      </c>
      <c r="C39" s="136">
        <v>0</v>
      </c>
      <c r="D39" s="140"/>
      <c r="E39" s="138"/>
    </row>
    <row r="40" spans="1:5">
      <c r="A40" s="96">
        <v>25</v>
      </c>
      <c r="B40" s="146" t="s">
        <v>62</v>
      </c>
      <c r="C40" s="136">
        <v>0</v>
      </c>
      <c r="D40" s="140"/>
      <c r="E40" s="138"/>
    </row>
    <row r="41" spans="1:5">
      <c r="A41" s="96">
        <v>26</v>
      </c>
      <c r="B41" s="146" t="s">
        <v>63</v>
      </c>
      <c r="C41" s="136">
        <v>0</v>
      </c>
      <c r="D41" s="140"/>
      <c r="E41" s="138"/>
    </row>
    <row r="42" spans="1:5">
      <c r="A42" s="96">
        <v>27</v>
      </c>
      <c r="B42" s="146" t="s">
        <v>64</v>
      </c>
      <c r="C42" s="136">
        <v>0</v>
      </c>
      <c r="D42" s="140"/>
      <c r="E42" s="138"/>
    </row>
    <row r="43" spans="1:5">
      <c r="A43" s="96">
        <v>28</v>
      </c>
      <c r="B43" s="146" t="s">
        <v>65</v>
      </c>
      <c r="C43" s="136">
        <v>39051900</v>
      </c>
      <c r="D43" s="140"/>
      <c r="E43" s="138"/>
    </row>
    <row r="44" spans="1:5">
      <c r="A44" s="96">
        <v>29</v>
      </c>
      <c r="B44" s="146" t="s">
        <v>66</v>
      </c>
      <c r="C44" s="136">
        <v>1958518</v>
      </c>
      <c r="D44" s="140"/>
      <c r="E44" s="138"/>
    </row>
    <row r="45" spans="1:5" ht="15.75" thickBot="1">
      <c r="A45" s="155">
        <v>30</v>
      </c>
      <c r="B45" s="156" t="s">
        <v>265</v>
      </c>
      <c r="C45" s="157">
        <f>SUM(C38:C44)</f>
        <v>117010418</v>
      </c>
      <c r="D45" s="158"/>
      <c r="E45" s="151"/>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C5" activePane="bottomRight" state="frozen"/>
      <selection activeCell="B9" sqref="B9"/>
      <selection pane="topRight" activeCell="B9" sqref="B9"/>
      <selection pane="bottomLeft" activeCell="B9" sqref="B9"/>
      <selection pane="bottomRight" activeCell="C8" sqref="C8:S22"/>
    </sheetView>
  </sheetViews>
  <sheetFormatPr defaultColWidth="9.28515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46" bestFit="1" customWidth="1"/>
    <col min="17" max="17" width="14.7109375" style="46" customWidth="1"/>
    <col min="18" max="18" width="13" style="46" bestFit="1" customWidth="1"/>
    <col min="19" max="19" width="34.7109375" style="46" customWidth="1"/>
    <col min="20" max="16384" width="9.28515625" style="46"/>
  </cols>
  <sheetData>
    <row r="1" spans="1:19">
      <c r="A1" s="2" t="s">
        <v>30</v>
      </c>
      <c r="B1" s="3" t="str">
        <f>'Info '!C2</f>
        <v>JSC " Halyk Bank Georgia"</v>
      </c>
    </row>
    <row r="2" spans="1:19">
      <c r="A2" s="2" t="s">
        <v>31</v>
      </c>
      <c r="B2" s="432">
        <f>'1. key ratios '!$B$2</f>
        <v>44561</v>
      </c>
    </row>
    <row r="4" spans="1:19" ht="26.25" thickBot="1">
      <c r="A4" s="4" t="s">
        <v>248</v>
      </c>
      <c r="B4" s="290" t="s">
        <v>374</v>
      </c>
    </row>
    <row r="5" spans="1:19" s="279" customFormat="1">
      <c r="A5" s="274"/>
      <c r="B5" s="275"/>
      <c r="C5" s="276" t="s">
        <v>0</v>
      </c>
      <c r="D5" s="276" t="s">
        <v>1</v>
      </c>
      <c r="E5" s="276" t="s">
        <v>2</v>
      </c>
      <c r="F5" s="276" t="s">
        <v>3</v>
      </c>
      <c r="G5" s="276" t="s">
        <v>4</v>
      </c>
      <c r="H5" s="276" t="s">
        <v>5</v>
      </c>
      <c r="I5" s="276" t="s">
        <v>8</v>
      </c>
      <c r="J5" s="276" t="s">
        <v>9</v>
      </c>
      <c r="K5" s="276" t="s">
        <v>10</v>
      </c>
      <c r="L5" s="276" t="s">
        <v>11</v>
      </c>
      <c r="M5" s="276" t="s">
        <v>12</v>
      </c>
      <c r="N5" s="276" t="s">
        <v>13</v>
      </c>
      <c r="O5" s="276" t="s">
        <v>357</v>
      </c>
      <c r="P5" s="276" t="s">
        <v>358</v>
      </c>
      <c r="Q5" s="276" t="s">
        <v>359</v>
      </c>
      <c r="R5" s="277" t="s">
        <v>360</v>
      </c>
      <c r="S5" s="278" t="s">
        <v>361</v>
      </c>
    </row>
    <row r="6" spans="1:19" s="279" customFormat="1" ht="99" customHeight="1">
      <c r="A6" s="280"/>
      <c r="B6" s="694" t="s">
        <v>362</v>
      </c>
      <c r="C6" s="690">
        <v>0</v>
      </c>
      <c r="D6" s="691"/>
      <c r="E6" s="690">
        <v>0.2</v>
      </c>
      <c r="F6" s="691"/>
      <c r="G6" s="690">
        <v>0.35</v>
      </c>
      <c r="H6" s="691"/>
      <c r="I6" s="690">
        <v>0.5</v>
      </c>
      <c r="J6" s="691"/>
      <c r="K6" s="690">
        <v>0.75</v>
      </c>
      <c r="L6" s="691"/>
      <c r="M6" s="690">
        <v>1</v>
      </c>
      <c r="N6" s="691"/>
      <c r="O6" s="690">
        <v>1.5</v>
      </c>
      <c r="P6" s="691"/>
      <c r="Q6" s="690">
        <v>2.5</v>
      </c>
      <c r="R6" s="691"/>
      <c r="S6" s="692" t="s">
        <v>247</v>
      </c>
    </row>
    <row r="7" spans="1:19" s="279" customFormat="1" ht="30.75" customHeight="1">
      <c r="A7" s="280"/>
      <c r="B7" s="695"/>
      <c r="C7" s="271" t="s">
        <v>250</v>
      </c>
      <c r="D7" s="271" t="s">
        <v>249</v>
      </c>
      <c r="E7" s="271" t="s">
        <v>250</v>
      </c>
      <c r="F7" s="271" t="s">
        <v>249</v>
      </c>
      <c r="G7" s="271" t="s">
        <v>250</v>
      </c>
      <c r="H7" s="271" t="s">
        <v>249</v>
      </c>
      <c r="I7" s="271" t="s">
        <v>250</v>
      </c>
      <c r="J7" s="271" t="s">
        <v>249</v>
      </c>
      <c r="K7" s="271" t="s">
        <v>250</v>
      </c>
      <c r="L7" s="271" t="s">
        <v>249</v>
      </c>
      <c r="M7" s="271" t="s">
        <v>250</v>
      </c>
      <c r="N7" s="271" t="s">
        <v>249</v>
      </c>
      <c r="O7" s="271" t="s">
        <v>250</v>
      </c>
      <c r="P7" s="271" t="s">
        <v>249</v>
      </c>
      <c r="Q7" s="271" t="s">
        <v>250</v>
      </c>
      <c r="R7" s="271" t="s">
        <v>249</v>
      </c>
      <c r="S7" s="693"/>
    </row>
    <row r="8" spans="1:19" s="161" customFormat="1">
      <c r="A8" s="159">
        <v>1</v>
      </c>
      <c r="B8" s="1" t="s">
        <v>95</v>
      </c>
      <c r="C8" s="160">
        <v>64787211</v>
      </c>
      <c r="D8" s="160">
        <v>0</v>
      </c>
      <c r="E8" s="160">
        <v>0</v>
      </c>
      <c r="F8" s="160">
        <v>0</v>
      </c>
      <c r="G8" s="160">
        <v>0</v>
      </c>
      <c r="H8" s="160">
        <v>0</v>
      </c>
      <c r="I8" s="160">
        <v>0</v>
      </c>
      <c r="J8" s="160">
        <v>0</v>
      </c>
      <c r="K8" s="160">
        <v>0</v>
      </c>
      <c r="L8" s="160">
        <v>0</v>
      </c>
      <c r="M8" s="160">
        <v>107141928</v>
      </c>
      <c r="N8" s="160">
        <v>0</v>
      </c>
      <c r="O8" s="160">
        <v>0</v>
      </c>
      <c r="P8" s="160">
        <v>0</v>
      </c>
      <c r="Q8" s="160">
        <v>0</v>
      </c>
      <c r="R8" s="160">
        <v>0</v>
      </c>
      <c r="S8" s="291">
        <f>$C$6*SUM(C8:D8)+$E$6*SUM(E8:F8)+$G$6*SUM(G8:H8)+$I$6*SUM(I8:J8)+$K$6*SUM(K8:L8)+$M$6*SUM(M8:N8)+$O$6*SUM(O8:P8)+$Q$6*SUM(Q8:R8)</f>
        <v>107141928</v>
      </c>
    </row>
    <row r="9" spans="1:19" s="161" customFormat="1">
      <c r="A9" s="159">
        <v>2</v>
      </c>
      <c r="B9" s="1" t="s">
        <v>96</v>
      </c>
      <c r="C9" s="160">
        <v>0</v>
      </c>
      <c r="D9" s="160">
        <v>0</v>
      </c>
      <c r="E9" s="160">
        <v>0</v>
      </c>
      <c r="F9" s="160">
        <v>0</v>
      </c>
      <c r="G9" s="160">
        <v>0</v>
      </c>
      <c r="H9" s="160">
        <v>0</v>
      </c>
      <c r="I9" s="160">
        <v>0</v>
      </c>
      <c r="J9" s="160">
        <v>0</v>
      </c>
      <c r="K9" s="160">
        <v>0</v>
      </c>
      <c r="L9" s="160">
        <v>0</v>
      </c>
      <c r="M9" s="160">
        <v>0</v>
      </c>
      <c r="N9" s="160">
        <v>0</v>
      </c>
      <c r="O9" s="160">
        <v>0</v>
      </c>
      <c r="P9" s="160">
        <v>0</v>
      </c>
      <c r="Q9" s="160">
        <v>0</v>
      </c>
      <c r="R9" s="160">
        <v>0</v>
      </c>
      <c r="S9" s="291">
        <f t="shared" ref="S9:S21" si="0">$C$6*SUM(C9:D9)+$E$6*SUM(E9:F9)+$G$6*SUM(G9:H9)+$I$6*SUM(I9:J9)+$K$6*SUM(K9:L9)+$M$6*SUM(M9:N9)+$O$6*SUM(O9:P9)+$Q$6*SUM(Q9:R9)</f>
        <v>0</v>
      </c>
    </row>
    <row r="10" spans="1:19" s="161" customFormat="1">
      <c r="A10" s="159">
        <v>3</v>
      </c>
      <c r="B10" s="1" t="s">
        <v>268</v>
      </c>
      <c r="C10" s="160">
        <v>0</v>
      </c>
      <c r="D10" s="160">
        <v>0</v>
      </c>
      <c r="E10" s="160">
        <v>0</v>
      </c>
      <c r="F10" s="160">
        <v>0</v>
      </c>
      <c r="G10" s="160">
        <v>0</v>
      </c>
      <c r="H10" s="160">
        <v>0</v>
      </c>
      <c r="I10" s="160">
        <v>0</v>
      </c>
      <c r="J10" s="160">
        <v>0</v>
      </c>
      <c r="K10" s="160">
        <v>0</v>
      </c>
      <c r="L10" s="160">
        <v>0</v>
      </c>
      <c r="M10" s="160">
        <v>0</v>
      </c>
      <c r="N10" s="160">
        <v>0</v>
      </c>
      <c r="O10" s="160">
        <v>0</v>
      </c>
      <c r="P10" s="160">
        <v>0</v>
      </c>
      <c r="Q10" s="160">
        <v>0</v>
      </c>
      <c r="R10" s="160">
        <v>0</v>
      </c>
      <c r="S10" s="291">
        <f t="shared" si="0"/>
        <v>0</v>
      </c>
    </row>
    <row r="11" spans="1:19" s="161" customFormat="1">
      <c r="A11" s="159">
        <v>4</v>
      </c>
      <c r="B11" s="1" t="s">
        <v>97</v>
      </c>
      <c r="C11" s="160">
        <v>0</v>
      </c>
      <c r="D11" s="160">
        <v>0</v>
      </c>
      <c r="E11" s="160">
        <v>0</v>
      </c>
      <c r="F11" s="160">
        <v>0</v>
      </c>
      <c r="G11" s="160">
        <v>0</v>
      </c>
      <c r="H11" s="160">
        <v>0</v>
      </c>
      <c r="I11" s="160">
        <v>0</v>
      </c>
      <c r="J11" s="160">
        <v>0</v>
      </c>
      <c r="K11" s="160">
        <v>0</v>
      </c>
      <c r="L11" s="160">
        <v>0</v>
      </c>
      <c r="M11" s="160">
        <v>0</v>
      </c>
      <c r="N11" s="160">
        <v>0</v>
      </c>
      <c r="O11" s="160">
        <v>0</v>
      </c>
      <c r="P11" s="160">
        <v>0</v>
      </c>
      <c r="Q11" s="160">
        <v>0</v>
      </c>
      <c r="R11" s="160">
        <v>0</v>
      </c>
      <c r="S11" s="291">
        <f t="shared" si="0"/>
        <v>0</v>
      </c>
    </row>
    <row r="12" spans="1:19" s="161" customFormat="1">
      <c r="A12" s="159">
        <v>5</v>
      </c>
      <c r="B12" s="1" t="s">
        <v>98</v>
      </c>
      <c r="C12" s="160">
        <v>0</v>
      </c>
      <c r="D12" s="160">
        <v>0</v>
      </c>
      <c r="E12" s="160">
        <v>0</v>
      </c>
      <c r="F12" s="160">
        <v>0</v>
      </c>
      <c r="G12" s="160">
        <v>0</v>
      </c>
      <c r="H12" s="160">
        <v>0</v>
      </c>
      <c r="I12" s="160">
        <v>0</v>
      </c>
      <c r="J12" s="160">
        <v>0</v>
      </c>
      <c r="K12" s="160">
        <v>0</v>
      </c>
      <c r="L12" s="160">
        <v>0</v>
      </c>
      <c r="M12" s="160">
        <v>0</v>
      </c>
      <c r="N12" s="160">
        <v>0</v>
      </c>
      <c r="O12" s="160">
        <v>0</v>
      </c>
      <c r="P12" s="160">
        <v>0</v>
      </c>
      <c r="Q12" s="160">
        <v>0</v>
      </c>
      <c r="R12" s="160">
        <v>0</v>
      </c>
      <c r="S12" s="291">
        <f t="shared" si="0"/>
        <v>0</v>
      </c>
    </row>
    <row r="13" spans="1:19" s="161" customFormat="1">
      <c r="A13" s="159">
        <v>6</v>
      </c>
      <c r="B13" s="1" t="s">
        <v>99</v>
      </c>
      <c r="C13" s="160">
        <v>0</v>
      </c>
      <c r="D13" s="160">
        <v>0</v>
      </c>
      <c r="E13" s="160">
        <v>24287423</v>
      </c>
      <c r="F13" s="160">
        <v>0</v>
      </c>
      <c r="G13" s="160">
        <v>0</v>
      </c>
      <c r="H13" s="160">
        <v>0</v>
      </c>
      <c r="I13" s="160">
        <v>27445440.41</v>
      </c>
      <c r="J13" s="160">
        <v>0</v>
      </c>
      <c r="K13" s="160">
        <v>0</v>
      </c>
      <c r="L13" s="160">
        <v>0</v>
      </c>
      <c r="M13" s="160">
        <v>33922.589999999997</v>
      </c>
      <c r="N13" s="160">
        <v>0</v>
      </c>
      <c r="O13" s="160">
        <v>0</v>
      </c>
      <c r="P13" s="160">
        <v>0</v>
      </c>
      <c r="Q13" s="160">
        <v>0</v>
      </c>
      <c r="R13" s="160">
        <v>0</v>
      </c>
      <c r="S13" s="291">
        <f t="shared" si="0"/>
        <v>18614127.395</v>
      </c>
    </row>
    <row r="14" spans="1:19" s="161" customFormat="1">
      <c r="A14" s="159">
        <v>7</v>
      </c>
      <c r="B14" s="1" t="s">
        <v>100</v>
      </c>
      <c r="C14" s="160">
        <v>0</v>
      </c>
      <c r="D14" s="160">
        <v>0</v>
      </c>
      <c r="E14" s="160">
        <v>0</v>
      </c>
      <c r="F14" s="160">
        <v>0</v>
      </c>
      <c r="G14" s="160">
        <v>0</v>
      </c>
      <c r="H14" s="160">
        <v>0</v>
      </c>
      <c r="I14" s="160">
        <v>0</v>
      </c>
      <c r="J14" s="160">
        <v>0</v>
      </c>
      <c r="K14" s="160">
        <v>0</v>
      </c>
      <c r="L14" s="160">
        <v>0</v>
      </c>
      <c r="M14" s="160">
        <v>538293841.86000085</v>
      </c>
      <c r="N14" s="160">
        <v>9345589.1369999982</v>
      </c>
      <c r="O14" s="160">
        <v>0</v>
      </c>
      <c r="P14" s="160">
        <v>0</v>
      </c>
      <c r="Q14" s="160">
        <v>0</v>
      </c>
      <c r="R14" s="160">
        <v>0</v>
      </c>
      <c r="S14" s="291">
        <f t="shared" si="0"/>
        <v>547639430.99700081</v>
      </c>
    </row>
    <row r="15" spans="1:19" s="161" customFormat="1">
      <c r="A15" s="159">
        <v>8</v>
      </c>
      <c r="B15" s="1" t="s">
        <v>101</v>
      </c>
      <c r="C15" s="160">
        <v>0</v>
      </c>
      <c r="D15" s="160">
        <v>0</v>
      </c>
      <c r="E15" s="160">
        <v>0</v>
      </c>
      <c r="F15" s="160">
        <v>0</v>
      </c>
      <c r="G15" s="160">
        <v>0</v>
      </c>
      <c r="H15" s="160">
        <v>0</v>
      </c>
      <c r="I15" s="160">
        <v>0</v>
      </c>
      <c r="J15" s="160">
        <v>0</v>
      </c>
      <c r="K15" s="160">
        <v>0</v>
      </c>
      <c r="L15" s="160">
        <v>0</v>
      </c>
      <c r="M15" s="160">
        <v>0</v>
      </c>
      <c r="N15" s="160">
        <v>0</v>
      </c>
      <c r="O15" s="160">
        <v>0</v>
      </c>
      <c r="P15" s="160">
        <v>0</v>
      </c>
      <c r="Q15" s="160">
        <v>0</v>
      </c>
      <c r="R15" s="160">
        <v>0</v>
      </c>
      <c r="S15" s="291">
        <f t="shared" si="0"/>
        <v>0</v>
      </c>
    </row>
    <row r="16" spans="1:19" s="161" customFormat="1">
      <c r="A16" s="159">
        <v>9</v>
      </c>
      <c r="B16" s="1" t="s">
        <v>102</v>
      </c>
      <c r="C16" s="160">
        <v>0</v>
      </c>
      <c r="D16" s="160">
        <v>0</v>
      </c>
      <c r="E16" s="160">
        <v>0</v>
      </c>
      <c r="F16" s="160">
        <v>0</v>
      </c>
      <c r="G16" s="160">
        <v>0</v>
      </c>
      <c r="H16" s="160">
        <v>0</v>
      </c>
      <c r="I16" s="160">
        <v>0</v>
      </c>
      <c r="J16" s="160">
        <v>0</v>
      </c>
      <c r="K16" s="160">
        <v>0</v>
      </c>
      <c r="L16" s="160">
        <v>0</v>
      </c>
      <c r="M16" s="160">
        <v>0</v>
      </c>
      <c r="N16" s="160">
        <v>0</v>
      </c>
      <c r="O16" s="160">
        <v>0</v>
      </c>
      <c r="P16" s="160">
        <v>0</v>
      </c>
      <c r="Q16" s="160">
        <v>0</v>
      </c>
      <c r="R16" s="160">
        <v>0</v>
      </c>
      <c r="S16" s="291">
        <f t="shared" si="0"/>
        <v>0</v>
      </c>
    </row>
    <row r="17" spans="1:19" s="161" customFormat="1">
      <c r="A17" s="159">
        <v>10</v>
      </c>
      <c r="B17" s="1" t="s">
        <v>103</v>
      </c>
      <c r="C17" s="160">
        <v>0</v>
      </c>
      <c r="D17" s="160">
        <v>0</v>
      </c>
      <c r="E17" s="160">
        <v>0</v>
      </c>
      <c r="F17" s="160">
        <v>0</v>
      </c>
      <c r="G17" s="160">
        <v>0</v>
      </c>
      <c r="H17" s="160">
        <v>0</v>
      </c>
      <c r="I17" s="160">
        <v>0</v>
      </c>
      <c r="J17" s="160">
        <v>0</v>
      </c>
      <c r="K17" s="160">
        <v>0</v>
      </c>
      <c r="L17" s="160">
        <v>0</v>
      </c>
      <c r="M17" s="160">
        <v>14440082.770000001</v>
      </c>
      <c r="N17" s="160">
        <v>692.65</v>
      </c>
      <c r="O17" s="160">
        <v>0</v>
      </c>
      <c r="P17" s="160">
        <v>0</v>
      </c>
      <c r="Q17" s="160">
        <v>0</v>
      </c>
      <c r="R17" s="160">
        <v>0</v>
      </c>
      <c r="S17" s="291">
        <f t="shared" si="0"/>
        <v>14440775.420000002</v>
      </c>
    </row>
    <row r="18" spans="1:19" s="161" customFormat="1">
      <c r="A18" s="159">
        <v>11</v>
      </c>
      <c r="B18" s="1" t="s">
        <v>104</v>
      </c>
      <c r="C18" s="160">
        <v>0</v>
      </c>
      <c r="D18" s="160">
        <v>0</v>
      </c>
      <c r="E18" s="160">
        <v>0</v>
      </c>
      <c r="F18" s="160">
        <v>0</v>
      </c>
      <c r="G18" s="160">
        <v>0</v>
      </c>
      <c r="H18" s="160">
        <v>0</v>
      </c>
      <c r="I18" s="160">
        <v>0</v>
      </c>
      <c r="J18" s="160">
        <v>0</v>
      </c>
      <c r="K18" s="160">
        <v>0</v>
      </c>
      <c r="L18" s="160">
        <v>0</v>
      </c>
      <c r="M18" s="160">
        <v>39046405.950000003</v>
      </c>
      <c r="N18" s="160">
        <v>27549.295000000002</v>
      </c>
      <c r="O18" s="160">
        <v>1771906.1800000009</v>
      </c>
      <c r="P18" s="160">
        <v>0</v>
      </c>
      <c r="Q18" s="160">
        <v>0</v>
      </c>
      <c r="R18" s="160">
        <v>0</v>
      </c>
      <c r="S18" s="291">
        <f t="shared" si="0"/>
        <v>41731814.515000008</v>
      </c>
    </row>
    <row r="19" spans="1:19" s="161" customFormat="1">
      <c r="A19" s="159">
        <v>12</v>
      </c>
      <c r="B19" s="1" t="s">
        <v>105</v>
      </c>
      <c r="C19" s="160">
        <v>0</v>
      </c>
      <c r="D19" s="160">
        <v>0</v>
      </c>
      <c r="E19" s="160">
        <v>0</v>
      </c>
      <c r="F19" s="160">
        <v>0</v>
      </c>
      <c r="G19" s="160">
        <v>0</v>
      </c>
      <c r="H19" s="160">
        <v>0</v>
      </c>
      <c r="I19" s="160">
        <v>0</v>
      </c>
      <c r="J19" s="160">
        <v>0</v>
      </c>
      <c r="K19" s="160">
        <v>0</v>
      </c>
      <c r="L19" s="160">
        <v>0</v>
      </c>
      <c r="M19" s="160">
        <v>0</v>
      </c>
      <c r="N19" s="160">
        <v>0</v>
      </c>
      <c r="O19" s="160">
        <v>0</v>
      </c>
      <c r="P19" s="160">
        <v>0</v>
      </c>
      <c r="Q19" s="160">
        <v>0</v>
      </c>
      <c r="R19" s="160">
        <v>0</v>
      </c>
      <c r="S19" s="291">
        <f t="shared" si="0"/>
        <v>0</v>
      </c>
    </row>
    <row r="20" spans="1:19" s="161" customFormat="1">
      <c r="A20" s="159">
        <v>13</v>
      </c>
      <c r="B20" s="1" t="s">
        <v>246</v>
      </c>
      <c r="C20" s="160">
        <v>0</v>
      </c>
      <c r="D20" s="160">
        <v>0</v>
      </c>
      <c r="E20" s="160">
        <v>0</v>
      </c>
      <c r="F20" s="160">
        <v>0</v>
      </c>
      <c r="G20" s="160">
        <v>0</v>
      </c>
      <c r="H20" s="160">
        <v>0</v>
      </c>
      <c r="I20" s="160">
        <v>0</v>
      </c>
      <c r="J20" s="160">
        <v>0</v>
      </c>
      <c r="K20" s="160">
        <v>0</v>
      </c>
      <c r="L20" s="160">
        <v>0</v>
      </c>
      <c r="M20" s="160">
        <v>0</v>
      </c>
      <c r="N20" s="160">
        <v>0</v>
      </c>
      <c r="O20" s="160">
        <v>0</v>
      </c>
      <c r="P20" s="160">
        <v>0</v>
      </c>
      <c r="Q20" s="160">
        <v>0</v>
      </c>
      <c r="R20" s="160">
        <v>0</v>
      </c>
      <c r="S20" s="291">
        <f t="shared" si="0"/>
        <v>0</v>
      </c>
    </row>
    <row r="21" spans="1:19" s="161" customFormat="1">
      <c r="A21" s="159">
        <v>14</v>
      </c>
      <c r="B21" s="1" t="s">
        <v>107</v>
      </c>
      <c r="C21" s="160">
        <v>10331307</v>
      </c>
      <c r="D21" s="160">
        <v>0</v>
      </c>
      <c r="E21" s="160">
        <v>0</v>
      </c>
      <c r="F21" s="160">
        <v>0</v>
      </c>
      <c r="G21" s="160">
        <v>0</v>
      </c>
      <c r="H21" s="160">
        <v>0</v>
      </c>
      <c r="I21" s="160">
        <v>0</v>
      </c>
      <c r="J21" s="160">
        <v>0</v>
      </c>
      <c r="K21" s="160">
        <v>0</v>
      </c>
      <c r="L21" s="160">
        <v>0</v>
      </c>
      <c r="M21" s="160">
        <v>159051863.23999906</v>
      </c>
      <c r="N21" s="160">
        <v>602785.64500000002</v>
      </c>
      <c r="O21" s="160">
        <v>0</v>
      </c>
      <c r="P21" s="160">
        <v>0</v>
      </c>
      <c r="Q21" s="160">
        <v>0</v>
      </c>
      <c r="R21" s="160">
        <v>0</v>
      </c>
      <c r="S21" s="291">
        <f t="shared" si="0"/>
        <v>159654648.88499907</v>
      </c>
    </row>
    <row r="22" spans="1:19" ht="13.5" thickBot="1">
      <c r="A22" s="162"/>
      <c r="B22" s="163" t="s">
        <v>108</v>
      </c>
      <c r="C22" s="164">
        <f>SUM(C8:C21)</f>
        <v>75118518</v>
      </c>
      <c r="D22" s="164">
        <f t="shared" ref="D22:J22" si="1">SUM(D8:D21)</f>
        <v>0</v>
      </c>
      <c r="E22" s="164">
        <f t="shared" si="1"/>
        <v>24287423</v>
      </c>
      <c r="F22" s="164">
        <f t="shared" si="1"/>
        <v>0</v>
      </c>
      <c r="G22" s="164">
        <f t="shared" si="1"/>
        <v>0</v>
      </c>
      <c r="H22" s="164">
        <f t="shared" si="1"/>
        <v>0</v>
      </c>
      <c r="I22" s="164">
        <f t="shared" si="1"/>
        <v>27445440.41</v>
      </c>
      <c r="J22" s="164">
        <f t="shared" si="1"/>
        <v>0</v>
      </c>
      <c r="K22" s="164">
        <f t="shared" ref="K22:S22" si="2">SUM(K8:K21)</f>
        <v>0</v>
      </c>
      <c r="L22" s="164">
        <f t="shared" si="2"/>
        <v>0</v>
      </c>
      <c r="M22" s="164">
        <f t="shared" si="2"/>
        <v>858008044.40999997</v>
      </c>
      <c r="N22" s="164">
        <f t="shared" si="2"/>
        <v>9976616.7269999981</v>
      </c>
      <c r="O22" s="164">
        <f t="shared" si="2"/>
        <v>1771906.1800000009</v>
      </c>
      <c r="P22" s="164">
        <f t="shared" si="2"/>
        <v>0</v>
      </c>
      <c r="Q22" s="164">
        <f t="shared" si="2"/>
        <v>0</v>
      </c>
      <c r="R22" s="164">
        <f t="shared" si="2"/>
        <v>0</v>
      </c>
      <c r="S22" s="292">
        <f t="shared" si="2"/>
        <v>889222725.21199977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T7" activePane="bottomRight" state="frozen"/>
      <selection activeCell="B9" sqref="B9"/>
      <selection pane="topRight" activeCell="B9" sqref="B9"/>
      <selection pane="bottomLeft" activeCell="B9" sqref="B9"/>
      <selection pane="bottomRight" activeCell="C7" sqref="C7:V21"/>
    </sheetView>
  </sheetViews>
  <sheetFormatPr defaultColWidth="9.28515625" defaultRowHeight="12.75"/>
  <cols>
    <col min="1" max="1" width="10.5703125" style="4" bestFit="1" customWidth="1"/>
    <col min="2" max="2" width="63.7109375" style="4" bestFit="1" customWidth="1"/>
    <col min="3" max="3" width="19" style="4" customWidth="1"/>
    <col min="4" max="4" width="19.5703125" style="4" customWidth="1"/>
    <col min="5" max="5" width="31.28515625" style="4" customWidth="1"/>
    <col min="6" max="6" width="29.28515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71093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28515625" style="4" customWidth="1"/>
    <col min="21" max="21" width="24.7109375" style="4" customWidth="1"/>
    <col min="22" max="22" width="20" style="4" customWidth="1"/>
    <col min="23" max="16384" width="9.28515625" style="46"/>
  </cols>
  <sheetData>
    <row r="1" spans="1:22">
      <c r="A1" s="2" t="s">
        <v>30</v>
      </c>
      <c r="B1" s="3" t="str">
        <f>'Info '!C2</f>
        <v>JSC " Halyk Bank Georgia"</v>
      </c>
    </row>
    <row r="2" spans="1:22">
      <c r="A2" s="2" t="s">
        <v>31</v>
      </c>
      <c r="B2" s="432">
        <f>'1. key ratios '!$B$2</f>
        <v>44561</v>
      </c>
    </row>
    <row r="4" spans="1:22" ht="13.5" thickBot="1">
      <c r="A4" s="4" t="s">
        <v>365</v>
      </c>
      <c r="B4" s="165" t="s">
        <v>94</v>
      </c>
      <c r="V4" s="48" t="s">
        <v>73</v>
      </c>
    </row>
    <row r="5" spans="1:22" ht="12.75" customHeight="1">
      <c r="A5" s="578"/>
      <c r="B5" s="579"/>
      <c r="C5" s="696" t="s">
        <v>276</v>
      </c>
      <c r="D5" s="697"/>
      <c r="E5" s="697"/>
      <c r="F5" s="697"/>
      <c r="G5" s="697"/>
      <c r="H5" s="697"/>
      <c r="I5" s="697"/>
      <c r="J5" s="697"/>
      <c r="K5" s="697"/>
      <c r="L5" s="698"/>
      <c r="M5" s="696" t="s">
        <v>277</v>
      </c>
      <c r="N5" s="697"/>
      <c r="O5" s="697"/>
      <c r="P5" s="697"/>
      <c r="Q5" s="697"/>
      <c r="R5" s="697"/>
      <c r="S5" s="698"/>
      <c r="T5" s="701" t="s">
        <v>363</v>
      </c>
      <c r="U5" s="701" t="s">
        <v>364</v>
      </c>
      <c r="V5" s="699" t="s">
        <v>120</v>
      </c>
    </row>
    <row r="6" spans="1:22" s="102" customFormat="1" ht="102">
      <c r="A6" s="580"/>
      <c r="B6" s="581"/>
      <c r="C6" s="582" t="s">
        <v>109</v>
      </c>
      <c r="D6" s="583" t="s">
        <v>110</v>
      </c>
      <c r="E6" s="584" t="s">
        <v>279</v>
      </c>
      <c r="F6" s="585" t="s">
        <v>280</v>
      </c>
      <c r="G6" s="583" t="s">
        <v>283</v>
      </c>
      <c r="H6" s="583" t="s">
        <v>278</v>
      </c>
      <c r="I6" s="583" t="s">
        <v>111</v>
      </c>
      <c r="J6" s="583" t="s">
        <v>112</v>
      </c>
      <c r="K6" s="583" t="s">
        <v>113</v>
      </c>
      <c r="L6" s="586" t="s">
        <v>114</v>
      </c>
      <c r="M6" s="582" t="s">
        <v>281</v>
      </c>
      <c r="N6" s="583" t="s">
        <v>115</v>
      </c>
      <c r="O6" s="583" t="s">
        <v>116</v>
      </c>
      <c r="P6" s="583" t="s">
        <v>117</v>
      </c>
      <c r="Q6" s="583" t="s">
        <v>118</v>
      </c>
      <c r="R6" s="583" t="s">
        <v>119</v>
      </c>
      <c r="S6" s="586" t="s">
        <v>282</v>
      </c>
      <c r="T6" s="702"/>
      <c r="U6" s="702"/>
      <c r="V6" s="700"/>
    </row>
    <row r="7" spans="1:22" s="161" customFormat="1">
      <c r="A7" s="587">
        <v>1</v>
      </c>
      <c r="B7" s="588" t="s">
        <v>95</v>
      </c>
      <c r="C7" s="589">
        <v>0</v>
      </c>
      <c r="D7" s="590">
        <v>0</v>
      </c>
      <c r="E7" s="590">
        <v>0</v>
      </c>
      <c r="F7" s="590">
        <v>0</v>
      </c>
      <c r="G7" s="590">
        <v>0</v>
      </c>
      <c r="H7" s="590">
        <v>0</v>
      </c>
      <c r="I7" s="590">
        <v>0</v>
      </c>
      <c r="J7" s="590">
        <v>0</v>
      </c>
      <c r="K7" s="590">
        <v>0</v>
      </c>
      <c r="L7" s="591">
        <v>0</v>
      </c>
      <c r="M7" s="589">
        <v>0</v>
      </c>
      <c r="N7" s="590">
        <v>0</v>
      </c>
      <c r="O7" s="590">
        <v>0</v>
      </c>
      <c r="P7" s="590">
        <v>0</v>
      </c>
      <c r="Q7" s="590">
        <v>0</v>
      </c>
      <c r="R7" s="590">
        <v>0</v>
      </c>
      <c r="S7" s="591">
        <v>0</v>
      </c>
      <c r="T7" s="592">
        <v>0</v>
      </c>
      <c r="U7" s="593">
        <v>0</v>
      </c>
      <c r="V7" s="594">
        <f>SUM(C7:S7)</f>
        <v>0</v>
      </c>
    </row>
    <row r="8" spans="1:22" s="161" customFormat="1">
      <c r="A8" s="587">
        <v>2</v>
      </c>
      <c r="B8" s="588" t="s">
        <v>96</v>
      </c>
      <c r="C8" s="589">
        <v>0</v>
      </c>
      <c r="D8" s="590">
        <v>0</v>
      </c>
      <c r="E8" s="590">
        <v>0</v>
      </c>
      <c r="F8" s="590">
        <v>0</v>
      </c>
      <c r="G8" s="590">
        <v>0</v>
      </c>
      <c r="H8" s="590">
        <v>0</v>
      </c>
      <c r="I8" s="590">
        <v>0</v>
      </c>
      <c r="J8" s="590">
        <v>0</v>
      </c>
      <c r="K8" s="590">
        <v>0</v>
      </c>
      <c r="L8" s="591">
        <v>0</v>
      </c>
      <c r="M8" s="589">
        <v>0</v>
      </c>
      <c r="N8" s="590">
        <v>0</v>
      </c>
      <c r="O8" s="590">
        <v>0</v>
      </c>
      <c r="P8" s="590">
        <v>0</v>
      </c>
      <c r="Q8" s="590">
        <v>0</v>
      </c>
      <c r="R8" s="590">
        <v>0</v>
      </c>
      <c r="S8" s="591">
        <v>0</v>
      </c>
      <c r="T8" s="593">
        <v>0</v>
      </c>
      <c r="U8" s="593">
        <v>0</v>
      </c>
      <c r="V8" s="594">
        <f t="shared" ref="V8:V20" si="0">SUM(C8:S8)</f>
        <v>0</v>
      </c>
    </row>
    <row r="9" spans="1:22" s="161" customFormat="1">
      <c r="A9" s="587">
        <v>3</v>
      </c>
      <c r="B9" s="588" t="s">
        <v>269</v>
      </c>
      <c r="C9" s="589">
        <v>0</v>
      </c>
      <c r="D9" s="590">
        <v>0</v>
      </c>
      <c r="E9" s="590">
        <v>0</v>
      </c>
      <c r="F9" s="590">
        <v>0</v>
      </c>
      <c r="G9" s="590">
        <v>0</v>
      </c>
      <c r="H9" s="590">
        <v>0</v>
      </c>
      <c r="I9" s="590">
        <v>0</v>
      </c>
      <c r="J9" s="590">
        <v>0</v>
      </c>
      <c r="K9" s="590">
        <v>0</v>
      </c>
      <c r="L9" s="591">
        <v>0</v>
      </c>
      <c r="M9" s="589">
        <v>0</v>
      </c>
      <c r="N9" s="590">
        <v>0</v>
      </c>
      <c r="O9" s="590">
        <v>0</v>
      </c>
      <c r="P9" s="590">
        <v>0</v>
      </c>
      <c r="Q9" s="590">
        <v>0</v>
      </c>
      <c r="R9" s="590">
        <v>0</v>
      </c>
      <c r="S9" s="591">
        <v>0</v>
      </c>
      <c r="T9" s="593">
        <v>0</v>
      </c>
      <c r="U9" s="593">
        <v>0</v>
      </c>
      <c r="V9" s="594">
        <f t="shared" si="0"/>
        <v>0</v>
      </c>
    </row>
    <row r="10" spans="1:22" s="161" customFormat="1">
      <c r="A10" s="587">
        <v>4</v>
      </c>
      <c r="B10" s="588" t="s">
        <v>97</v>
      </c>
      <c r="C10" s="589">
        <v>0</v>
      </c>
      <c r="D10" s="590">
        <v>0</v>
      </c>
      <c r="E10" s="590">
        <v>0</v>
      </c>
      <c r="F10" s="590">
        <v>0</v>
      </c>
      <c r="G10" s="590">
        <v>0</v>
      </c>
      <c r="H10" s="590">
        <v>0</v>
      </c>
      <c r="I10" s="590">
        <v>0</v>
      </c>
      <c r="J10" s="590">
        <v>0</v>
      </c>
      <c r="K10" s="590">
        <v>0</v>
      </c>
      <c r="L10" s="591">
        <v>0</v>
      </c>
      <c r="M10" s="589">
        <v>0</v>
      </c>
      <c r="N10" s="590">
        <v>0</v>
      </c>
      <c r="O10" s="590">
        <v>0</v>
      </c>
      <c r="P10" s="590">
        <v>0</v>
      </c>
      <c r="Q10" s="590">
        <v>0</v>
      </c>
      <c r="R10" s="590">
        <v>0</v>
      </c>
      <c r="S10" s="591">
        <v>0</v>
      </c>
      <c r="T10" s="593">
        <v>0</v>
      </c>
      <c r="U10" s="593">
        <v>0</v>
      </c>
      <c r="V10" s="594">
        <f t="shared" si="0"/>
        <v>0</v>
      </c>
    </row>
    <row r="11" spans="1:22" s="161" customFormat="1">
      <c r="A11" s="587">
        <v>5</v>
      </c>
      <c r="B11" s="588" t="s">
        <v>98</v>
      </c>
      <c r="C11" s="589">
        <v>0</v>
      </c>
      <c r="D11" s="590">
        <v>0</v>
      </c>
      <c r="E11" s="590">
        <v>0</v>
      </c>
      <c r="F11" s="590">
        <v>0</v>
      </c>
      <c r="G11" s="590">
        <v>0</v>
      </c>
      <c r="H11" s="590">
        <v>0</v>
      </c>
      <c r="I11" s="590">
        <v>0</v>
      </c>
      <c r="J11" s="590">
        <v>0</v>
      </c>
      <c r="K11" s="590">
        <v>0</v>
      </c>
      <c r="L11" s="591">
        <v>0</v>
      </c>
      <c r="M11" s="589">
        <v>0</v>
      </c>
      <c r="N11" s="590">
        <v>0</v>
      </c>
      <c r="O11" s="590">
        <v>0</v>
      </c>
      <c r="P11" s="590">
        <v>0</v>
      </c>
      <c r="Q11" s="590">
        <v>0</v>
      </c>
      <c r="R11" s="590">
        <v>0</v>
      </c>
      <c r="S11" s="591">
        <v>0</v>
      </c>
      <c r="T11" s="593">
        <v>0</v>
      </c>
      <c r="U11" s="593">
        <v>0</v>
      </c>
      <c r="V11" s="594">
        <f t="shared" si="0"/>
        <v>0</v>
      </c>
    </row>
    <row r="12" spans="1:22" s="161" customFormat="1">
      <c r="A12" s="587">
        <v>6</v>
      </c>
      <c r="B12" s="588" t="s">
        <v>99</v>
      </c>
      <c r="C12" s="589">
        <v>0</v>
      </c>
      <c r="D12" s="590">
        <v>0</v>
      </c>
      <c r="E12" s="590">
        <v>0</v>
      </c>
      <c r="F12" s="590">
        <v>0</v>
      </c>
      <c r="G12" s="590">
        <v>0</v>
      </c>
      <c r="H12" s="590">
        <v>0</v>
      </c>
      <c r="I12" s="590">
        <v>0</v>
      </c>
      <c r="J12" s="590">
        <v>0</v>
      </c>
      <c r="K12" s="590">
        <v>0</v>
      </c>
      <c r="L12" s="591">
        <v>0</v>
      </c>
      <c r="M12" s="589">
        <v>0</v>
      </c>
      <c r="N12" s="590">
        <v>0</v>
      </c>
      <c r="O12" s="590">
        <v>0</v>
      </c>
      <c r="P12" s="590">
        <v>0</v>
      </c>
      <c r="Q12" s="590">
        <v>0</v>
      </c>
      <c r="R12" s="590">
        <v>0</v>
      </c>
      <c r="S12" s="591">
        <v>0</v>
      </c>
      <c r="T12" s="593">
        <v>0</v>
      </c>
      <c r="U12" s="593">
        <v>0</v>
      </c>
      <c r="V12" s="594">
        <f t="shared" si="0"/>
        <v>0</v>
      </c>
    </row>
    <row r="13" spans="1:22" s="161" customFormat="1">
      <c r="A13" s="587">
        <v>7</v>
      </c>
      <c r="B13" s="588" t="s">
        <v>100</v>
      </c>
      <c r="C13" s="589">
        <v>0</v>
      </c>
      <c r="D13" s="590">
        <v>9552975.4000000004</v>
      </c>
      <c r="E13" s="590">
        <v>0</v>
      </c>
      <c r="F13" s="590">
        <v>0</v>
      </c>
      <c r="G13" s="590">
        <v>0</v>
      </c>
      <c r="H13" s="590">
        <v>0</v>
      </c>
      <c r="I13" s="590">
        <v>0</v>
      </c>
      <c r="J13" s="590">
        <v>0</v>
      </c>
      <c r="K13" s="590">
        <v>0</v>
      </c>
      <c r="L13" s="591">
        <v>0</v>
      </c>
      <c r="M13" s="589">
        <v>529302.64669999992</v>
      </c>
      <c r="N13" s="590">
        <v>0</v>
      </c>
      <c r="O13" s="590">
        <v>0</v>
      </c>
      <c r="P13" s="590">
        <v>0</v>
      </c>
      <c r="Q13" s="590">
        <v>0</v>
      </c>
      <c r="R13" s="590">
        <v>0</v>
      </c>
      <c r="S13" s="591">
        <v>0</v>
      </c>
      <c r="T13" s="593">
        <v>9947587.6467000004</v>
      </c>
      <c r="U13" s="593">
        <v>134690.4</v>
      </c>
      <c r="V13" s="594">
        <f t="shared" si="0"/>
        <v>10082278.046700001</v>
      </c>
    </row>
    <row r="14" spans="1:22" s="161" customFormat="1">
      <c r="A14" s="587">
        <v>8</v>
      </c>
      <c r="B14" s="588" t="s">
        <v>101</v>
      </c>
      <c r="C14" s="589">
        <v>0</v>
      </c>
      <c r="D14" s="590">
        <v>0</v>
      </c>
      <c r="E14" s="590">
        <v>0</v>
      </c>
      <c r="F14" s="590">
        <v>0</v>
      </c>
      <c r="G14" s="590">
        <v>0</v>
      </c>
      <c r="H14" s="590">
        <v>0</v>
      </c>
      <c r="I14" s="590">
        <v>0</v>
      </c>
      <c r="J14" s="590">
        <v>0</v>
      </c>
      <c r="K14" s="590">
        <v>0</v>
      </c>
      <c r="L14" s="591">
        <v>0</v>
      </c>
      <c r="M14" s="589">
        <v>0</v>
      </c>
      <c r="N14" s="590">
        <v>0</v>
      </c>
      <c r="O14" s="590">
        <v>0</v>
      </c>
      <c r="P14" s="590">
        <v>0</v>
      </c>
      <c r="Q14" s="590">
        <v>0</v>
      </c>
      <c r="R14" s="590">
        <v>0</v>
      </c>
      <c r="S14" s="591">
        <v>0</v>
      </c>
      <c r="T14" s="593">
        <v>0</v>
      </c>
      <c r="U14" s="593">
        <v>0</v>
      </c>
      <c r="V14" s="594">
        <f t="shared" si="0"/>
        <v>0</v>
      </c>
    </row>
    <row r="15" spans="1:22" s="161" customFormat="1">
      <c r="A15" s="587">
        <v>9</v>
      </c>
      <c r="B15" s="588" t="s">
        <v>102</v>
      </c>
      <c r="C15" s="589">
        <v>0</v>
      </c>
      <c r="D15" s="590">
        <v>0</v>
      </c>
      <c r="E15" s="590">
        <v>0</v>
      </c>
      <c r="F15" s="590">
        <v>0</v>
      </c>
      <c r="G15" s="590">
        <v>0</v>
      </c>
      <c r="H15" s="590">
        <v>0</v>
      </c>
      <c r="I15" s="590">
        <v>0</v>
      </c>
      <c r="J15" s="590">
        <v>0</v>
      </c>
      <c r="K15" s="590">
        <v>0</v>
      </c>
      <c r="L15" s="591">
        <v>0</v>
      </c>
      <c r="M15" s="589">
        <v>0</v>
      </c>
      <c r="N15" s="590">
        <v>0</v>
      </c>
      <c r="O15" s="590">
        <v>0</v>
      </c>
      <c r="P15" s="590">
        <v>0</v>
      </c>
      <c r="Q15" s="590">
        <v>0</v>
      </c>
      <c r="R15" s="590">
        <v>0</v>
      </c>
      <c r="S15" s="591">
        <v>0</v>
      </c>
      <c r="T15" s="593">
        <v>0</v>
      </c>
      <c r="U15" s="593">
        <v>0</v>
      </c>
      <c r="V15" s="594">
        <f t="shared" si="0"/>
        <v>0</v>
      </c>
    </row>
    <row r="16" spans="1:22" s="161" customFormat="1">
      <c r="A16" s="587">
        <v>10</v>
      </c>
      <c r="B16" s="588" t="s">
        <v>103</v>
      </c>
      <c r="C16" s="589">
        <v>0</v>
      </c>
      <c r="D16" s="590">
        <v>0</v>
      </c>
      <c r="E16" s="590">
        <v>0</v>
      </c>
      <c r="F16" s="590">
        <v>0</v>
      </c>
      <c r="G16" s="590">
        <v>0</v>
      </c>
      <c r="H16" s="590">
        <v>0</v>
      </c>
      <c r="I16" s="590">
        <v>0</v>
      </c>
      <c r="J16" s="590">
        <v>0</v>
      </c>
      <c r="K16" s="590">
        <v>0</v>
      </c>
      <c r="L16" s="591">
        <v>0</v>
      </c>
      <c r="M16" s="589">
        <v>0</v>
      </c>
      <c r="N16" s="590">
        <v>0</v>
      </c>
      <c r="O16" s="590">
        <v>0</v>
      </c>
      <c r="P16" s="590">
        <v>0</v>
      </c>
      <c r="Q16" s="590">
        <v>0</v>
      </c>
      <c r="R16" s="590">
        <v>0</v>
      </c>
      <c r="S16" s="591">
        <v>0</v>
      </c>
      <c r="T16" s="593">
        <v>0</v>
      </c>
      <c r="U16" s="593">
        <v>0</v>
      </c>
      <c r="V16" s="594">
        <f t="shared" si="0"/>
        <v>0</v>
      </c>
    </row>
    <row r="17" spans="1:22" s="161" customFormat="1">
      <c r="A17" s="587">
        <v>11</v>
      </c>
      <c r="B17" s="588" t="s">
        <v>104</v>
      </c>
      <c r="C17" s="589">
        <v>0</v>
      </c>
      <c r="D17" s="590">
        <v>59528</v>
      </c>
      <c r="E17" s="590">
        <v>0</v>
      </c>
      <c r="F17" s="590">
        <v>0</v>
      </c>
      <c r="G17" s="590">
        <v>0</v>
      </c>
      <c r="H17" s="590">
        <v>0</v>
      </c>
      <c r="I17" s="590">
        <v>0</v>
      </c>
      <c r="J17" s="590">
        <v>0</v>
      </c>
      <c r="K17" s="590">
        <v>0</v>
      </c>
      <c r="L17" s="591">
        <v>0</v>
      </c>
      <c r="M17" s="589">
        <v>46300.0628</v>
      </c>
      <c r="N17" s="590">
        <v>0</v>
      </c>
      <c r="O17" s="590">
        <v>0</v>
      </c>
      <c r="P17" s="590">
        <v>0</v>
      </c>
      <c r="Q17" s="590">
        <v>0</v>
      </c>
      <c r="R17" s="590">
        <v>0</v>
      </c>
      <c r="S17" s="591">
        <v>0</v>
      </c>
      <c r="T17" s="593">
        <v>105828.0628</v>
      </c>
      <c r="U17" s="593">
        <v>0</v>
      </c>
      <c r="V17" s="594">
        <f t="shared" si="0"/>
        <v>105828.0628</v>
      </c>
    </row>
    <row r="18" spans="1:22" s="161" customFormat="1">
      <c r="A18" s="587">
        <v>12</v>
      </c>
      <c r="B18" s="588" t="s">
        <v>105</v>
      </c>
      <c r="C18" s="589">
        <v>0</v>
      </c>
      <c r="D18" s="590">
        <v>0</v>
      </c>
      <c r="E18" s="590">
        <v>0</v>
      </c>
      <c r="F18" s="590">
        <v>0</v>
      </c>
      <c r="G18" s="590">
        <v>0</v>
      </c>
      <c r="H18" s="590">
        <v>0</v>
      </c>
      <c r="I18" s="590">
        <v>0</v>
      </c>
      <c r="J18" s="590">
        <v>0</v>
      </c>
      <c r="K18" s="590">
        <v>0</v>
      </c>
      <c r="L18" s="591">
        <v>0</v>
      </c>
      <c r="M18" s="589">
        <v>0</v>
      </c>
      <c r="N18" s="590">
        <v>0</v>
      </c>
      <c r="O18" s="590">
        <v>0</v>
      </c>
      <c r="P18" s="590">
        <v>0</v>
      </c>
      <c r="Q18" s="590">
        <v>0</v>
      </c>
      <c r="R18" s="590">
        <v>0</v>
      </c>
      <c r="S18" s="591">
        <v>0</v>
      </c>
      <c r="T18" s="593">
        <v>0</v>
      </c>
      <c r="U18" s="593">
        <v>0</v>
      </c>
      <c r="V18" s="594">
        <f t="shared" si="0"/>
        <v>0</v>
      </c>
    </row>
    <row r="19" spans="1:22" s="161" customFormat="1">
      <c r="A19" s="587">
        <v>13</v>
      </c>
      <c r="B19" s="588" t="s">
        <v>106</v>
      </c>
      <c r="C19" s="589">
        <v>0</v>
      </c>
      <c r="D19" s="590">
        <v>0</v>
      </c>
      <c r="E19" s="590">
        <v>0</v>
      </c>
      <c r="F19" s="590">
        <v>0</v>
      </c>
      <c r="G19" s="590">
        <v>0</v>
      </c>
      <c r="H19" s="590">
        <v>0</v>
      </c>
      <c r="I19" s="590">
        <v>0</v>
      </c>
      <c r="J19" s="590">
        <v>0</v>
      </c>
      <c r="K19" s="590">
        <v>0</v>
      </c>
      <c r="L19" s="591">
        <v>0</v>
      </c>
      <c r="M19" s="589">
        <v>0</v>
      </c>
      <c r="N19" s="590">
        <v>0</v>
      </c>
      <c r="O19" s="590">
        <v>0</v>
      </c>
      <c r="P19" s="590">
        <v>0</v>
      </c>
      <c r="Q19" s="590">
        <v>0</v>
      </c>
      <c r="R19" s="590">
        <v>0</v>
      </c>
      <c r="S19" s="591">
        <v>0</v>
      </c>
      <c r="T19" s="593">
        <v>0</v>
      </c>
      <c r="U19" s="593">
        <v>0</v>
      </c>
      <c r="V19" s="594">
        <f t="shared" si="0"/>
        <v>0</v>
      </c>
    </row>
    <row r="20" spans="1:22" s="161" customFormat="1">
      <c r="A20" s="587">
        <v>14</v>
      </c>
      <c r="B20" s="588" t="s">
        <v>107</v>
      </c>
      <c r="C20" s="589">
        <v>0</v>
      </c>
      <c r="D20" s="590">
        <v>1680543</v>
      </c>
      <c r="E20" s="590">
        <v>0</v>
      </c>
      <c r="F20" s="590">
        <v>0</v>
      </c>
      <c r="G20" s="590">
        <v>0</v>
      </c>
      <c r="H20" s="590">
        <v>0</v>
      </c>
      <c r="I20" s="590">
        <v>0</v>
      </c>
      <c r="J20" s="590">
        <v>0</v>
      </c>
      <c r="K20" s="590">
        <v>0</v>
      </c>
      <c r="L20" s="591">
        <v>0</v>
      </c>
      <c r="M20" s="589">
        <v>49606.118800000004</v>
      </c>
      <c r="N20" s="590">
        <v>0</v>
      </c>
      <c r="O20" s="590">
        <v>0</v>
      </c>
      <c r="P20" s="590">
        <v>0</v>
      </c>
      <c r="Q20" s="590">
        <v>0</v>
      </c>
      <c r="R20" s="590">
        <v>0</v>
      </c>
      <c r="S20" s="591">
        <v>0</v>
      </c>
      <c r="T20" s="593">
        <v>1730149.1188000001</v>
      </c>
      <c r="U20" s="593">
        <v>0</v>
      </c>
      <c r="V20" s="594">
        <f t="shared" si="0"/>
        <v>1730149.1188000001</v>
      </c>
    </row>
    <row r="21" spans="1:22" ht="13.5" thickBot="1">
      <c r="A21" s="595"/>
      <c r="B21" s="596" t="s">
        <v>108</v>
      </c>
      <c r="C21" s="597">
        <f>SUM(C7:C20)</f>
        <v>0</v>
      </c>
      <c r="D21" s="287">
        <f t="shared" ref="D21:V21" si="1">SUM(D7:D20)</f>
        <v>11293046.4</v>
      </c>
      <c r="E21" s="287">
        <f t="shared" si="1"/>
        <v>0</v>
      </c>
      <c r="F21" s="287">
        <f t="shared" si="1"/>
        <v>0</v>
      </c>
      <c r="G21" s="287">
        <f t="shared" si="1"/>
        <v>0</v>
      </c>
      <c r="H21" s="287">
        <f t="shared" si="1"/>
        <v>0</v>
      </c>
      <c r="I21" s="287">
        <f t="shared" si="1"/>
        <v>0</v>
      </c>
      <c r="J21" s="287">
        <f t="shared" si="1"/>
        <v>0</v>
      </c>
      <c r="K21" s="287">
        <f t="shared" si="1"/>
        <v>0</v>
      </c>
      <c r="L21" s="598">
        <f t="shared" si="1"/>
        <v>0</v>
      </c>
      <c r="M21" s="597">
        <f t="shared" si="1"/>
        <v>625208.82829999994</v>
      </c>
      <c r="N21" s="287">
        <f t="shared" si="1"/>
        <v>0</v>
      </c>
      <c r="O21" s="287">
        <f t="shared" si="1"/>
        <v>0</v>
      </c>
      <c r="P21" s="287">
        <f t="shared" si="1"/>
        <v>0</v>
      </c>
      <c r="Q21" s="287">
        <f t="shared" si="1"/>
        <v>0</v>
      </c>
      <c r="R21" s="287">
        <f t="shared" si="1"/>
        <v>0</v>
      </c>
      <c r="S21" s="598">
        <f>SUM(S7:S20)</f>
        <v>0</v>
      </c>
      <c r="T21" s="598">
        <f>SUM(T7:T20)</f>
        <v>11783564.828299999</v>
      </c>
      <c r="U21" s="598">
        <f t="shared" ref="U21" si="2">SUM(U7:U20)</f>
        <v>134690.4</v>
      </c>
      <c r="V21" s="599">
        <f t="shared" si="1"/>
        <v>11918255.2283</v>
      </c>
    </row>
    <row r="24" spans="1:22">
      <c r="A24" s="7"/>
      <c r="B24" s="7"/>
      <c r="C24" s="74"/>
      <c r="D24" s="74"/>
      <c r="E24" s="74"/>
    </row>
    <row r="25" spans="1:22">
      <c r="A25" s="168"/>
      <c r="B25" s="168"/>
      <c r="C25" s="7"/>
      <c r="D25" s="74"/>
      <c r="E25" s="74"/>
    </row>
    <row r="26" spans="1:22">
      <c r="A26" s="168"/>
      <c r="B26" s="75"/>
      <c r="C26" s="7"/>
      <c r="D26" s="74"/>
      <c r="E26" s="74"/>
    </row>
    <row r="27" spans="1:22">
      <c r="A27" s="168"/>
      <c r="B27" s="168"/>
      <c r="C27" s="7"/>
      <c r="D27" s="74"/>
      <c r="E27" s="74"/>
    </row>
    <row r="28" spans="1:22">
      <c r="A28" s="168"/>
      <c r="B28" s="75"/>
      <c r="C28" s="7"/>
      <c r="D28" s="74"/>
      <c r="E28" s="7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C8" activePane="bottomRight" state="frozen"/>
      <selection activeCell="B9" sqref="B9"/>
      <selection pane="topRight" activeCell="B9" sqref="B9"/>
      <selection pane="bottomLeft" activeCell="B9" sqref="B9"/>
      <selection pane="bottomRight" activeCell="C8" sqref="C8:H22"/>
    </sheetView>
  </sheetViews>
  <sheetFormatPr defaultColWidth="9.28515625" defaultRowHeight="12.75"/>
  <cols>
    <col min="1" max="1" width="10.5703125" style="4" bestFit="1" customWidth="1"/>
    <col min="2" max="2" width="101.7109375" style="4" customWidth="1"/>
    <col min="3" max="3" width="13.7109375" style="281" customWidth="1"/>
    <col min="4" max="4" width="14.7109375" style="281" bestFit="1" customWidth="1"/>
    <col min="5" max="5" width="17.7109375" style="281" customWidth="1"/>
    <col min="6" max="6" width="15.7109375" style="281" customWidth="1"/>
    <col min="7" max="7" width="17.42578125" style="281" customWidth="1"/>
    <col min="8" max="8" width="15.28515625" style="281" customWidth="1"/>
    <col min="9" max="16384" width="9.28515625" style="46"/>
  </cols>
  <sheetData>
    <row r="1" spans="1:9">
      <c r="A1" s="2" t="s">
        <v>30</v>
      </c>
      <c r="B1" s="4" t="str">
        <f>'Info '!C2</f>
        <v>JSC " Halyk Bank Georgia"</v>
      </c>
      <c r="C1" s="3" t="str">
        <f>'Info '!C2</f>
        <v>JSC " Halyk Bank Georgia"</v>
      </c>
    </row>
    <row r="2" spans="1:9">
      <c r="A2" s="2" t="s">
        <v>31</v>
      </c>
      <c r="C2" s="432">
        <f>'1. key ratios '!B2</f>
        <v>44561</v>
      </c>
    </row>
    <row r="4" spans="1:9" ht="13.5" thickBot="1">
      <c r="A4" s="2" t="s">
        <v>252</v>
      </c>
      <c r="B4" s="165" t="s">
        <v>375</v>
      </c>
    </row>
    <row r="5" spans="1:9">
      <c r="A5" s="166"/>
      <c r="B5" s="169"/>
      <c r="C5" s="282" t="s">
        <v>0</v>
      </c>
      <c r="D5" s="282" t="s">
        <v>1</v>
      </c>
      <c r="E5" s="282" t="s">
        <v>2</v>
      </c>
      <c r="F5" s="282" t="s">
        <v>3</v>
      </c>
      <c r="G5" s="283" t="s">
        <v>4</v>
      </c>
      <c r="H5" s="284" t="s">
        <v>5</v>
      </c>
      <c r="I5" s="170"/>
    </row>
    <row r="6" spans="1:9" s="170" customFormat="1" ht="12.75" customHeight="1">
      <c r="A6" s="171"/>
      <c r="B6" s="705" t="s">
        <v>251</v>
      </c>
      <c r="C6" s="707" t="s">
        <v>367</v>
      </c>
      <c r="D6" s="709" t="s">
        <v>366</v>
      </c>
      <c r="E6" s="710"/>
      <c r="F6" s="707" t="s">
        <v>371</v>
      </c>
      <c r="G6" s="707" t="s">
        <v>372</v>
      </c>
      <c r="H6" s="703" t="s">
        <v>370</v>
      </c>
    </row>
    <row r="7" spans="1:9" ht="38.25">
      <c r="A7" s="173"/>
      <c r="B7" s="706"/>
      <c r="C7" s="708"/>
      <c r="D7" s="285" t="s">
        <v>369</v>
      </c>
      <c r="E7" s="285" t="s">
        <v>368</v>
      </c>
      <c r="F7" s="708"/>
      <c r="G7" s="708"/>
      <c r="H7" s="704"/>
      <c r="I7" s="170"/>
    </row>
    <row r="8" spans="1:9">
      <c r="A8" s="171">
        <v>1</v>
      </c>
      <c r="B8" s="1" t="s">
        <v>95</v>
      </c>
      <c r="C8" s="286">
        <v>171929139</v>
      </c>
      <c r="D8" s="286">
        <v>0</v>
      </c>
      <c r="E8" s="286">
        <v>0</v>
      </c>
      <c r="F8" s="286">
        <v>107141928</v>
      </c>
      <c r="G8" s="286">
        <v>107141928</v>
      </c>
      <c r="H8" s="288">
        <f>IFERROR(G8/(C8+E8)," ")</f>
        <v>0.62317492324555879</v>
      </c>
    </row>
    <row r="9" spans="1:9" ht="15" customHeight="1">
      <c r="A9" s="171">
        <v>2</v>
      </c>
      <c r="B9" s="1" t="s">
        <v>96</v>
      </c>
      <c r="C9" s="286">
        <v>0</v>
      </c>
      <c r="D9" s="286">
        <v>0</v>
      </c>
      <c r="E9" s="286">
        <v>0</v>
      </c>
      <c r="F9" s="286">
        <v>0</v>
      </c>
      <c r="G9" s="286">
        <v>0</v>
      </c>
      <c r="H9" s="288" t="str">
        <f t="shared" ref="H9:H21" si="0">IFERROR(G9/(C9+E9)," ")</f>
        <v xml:space="preserve"> </v>
      </c>
    </row>
    <row r="10" spans="1:9">
      <c r="A10" s="171">
        <v>3</v>
      </c>
      <c r="B10" s="1" t="s">
        <v>269</v>
      </c>
      <c r="C10" s="286">
        <v>0</v>
      </c>
      <c r="D10" s="286">
        <v>0</v>
      </c>
      <c r="E10" s="286">
        <v>0</v>
      </c>
      <c r="F10" s="286">
        <v>0</v>
      </c>
      <c r="G10" s="286">
        <v>0</v>
      </c>
      <c r="H10" s="288" t="str">
        <f t="shared" si="0"/>
        <v xml:space="preserve"> </v>
      </c>
    </row>
    <row r="11" spans="1:9">
      <c r="A11" s="171">
        <v>4</v>
      </c>
      <c r="B11" s="1" t="s">
        <v>97</v>
      </c>
      <c r="C11" s="286">
        <v>0</v>
      </c>
      <c r="D11" s="286">
        <v>0</v>
      </c>
      <c r="E11" s="286">
        <v>0</v>
      </c>
      <c r="F11" s="286">
        <v>0</v>
      </c>
      <c r="G11" s="286">
        <v>0</v>
      </c>
      <c r="H11" s="288" t="str">
        <f t="shared" si="0"/>
        <v xml:space="preserve"> </v>
      </c>
    </row>
    <row r="12" spans="1:9">
      <c r="A12" s="171">
        <v>5</v>
      </c>
      <c r="B12" s="1" t="s">
        <v>98</v>
      </c>
      <c r="C12" s="286">
        <v>0</v>
      </c>
      <c r="D12" s="286">
        <v>0</v>
      </c>
      <c r="E12" s="286">
        <v>0</v>
      </c>
      <c r="F12" s="286">
        <v>0</v>
      </c>
      <c r="G12" s="286">
        <v>0</v>
      </c>
      <c r="H12" s="288" t="str">
        <f t="shared" si="0"/>
        <v xml:space="preserve"> </v>
      </c>
    </row>
    <row r="13" spans="1:9">
      <c r="A13" s="171">
        <v>6</v>
      </c>
      <c r="B13" s="1" t="s">
        <v>99</v>
      </c>
      <c r="C13" s="286">
        <v>51766786</v>
      </c>
      <c r="D13" s="286">
        <v>0</v>
      </c>
      <c r="E13" s="286">
        <v>0</v>
      </c>
      <c r="F13" s="286">
        <v>18614127.395</v>
      </c>
      <c r="G13" s="286">
        <v>18614127.395</v>
      </c>
      <c r="H13" s="288">
        <f t="shared" si="0"/>
        <v>0.35957664814269136</v>
      </c>
    </row>
    <row r="14" spans="1:9">
      <c r="A14" s="171">
        <v>7</v>
      </c>
      <c r="B14" s="1" t="s">
        <v>100</v>
      </c>
      <c r="C14" s="286">
        <v>538293841.86000085</v>
      </c>
      <c r="D14" s="286">
        <v>34966381.479999997</v>
      </c>
      <c r="E14" s="286">
        <v>9345589.1369999982</v>
      </c>
      <c r="F14" s="286">
        <v>547639430.99700081</v>
      </c>
      <c r="G14" s="286">
        <v>537557152.95030081</v>
      </c>
      <c r="H14" s="288">
        <f t="shared" si="0"/>
        <v>0.98158956883666182</v>
      </c>
    </row>
    <row r="15" spans="1:9">
      <c r="A15" s="171">
        <v>8</v>
      </c>
      <c r="B15" s="1" t="s">
        <v>101</v>
      </c>
      <c r="C15" s="286">
        <v>0</v>
      </c>
      <c r="D15" s="286">
        <v>0</v>
      </c>
      <c r="E15" s="286">
        <v>0</v>
      </c>
      <c r="F15" s="286">
        <v>0</v>
      </c>
      <c r="G15" s="286">
        <v>0</v>
      </c>
      <c r="H15" s="288" t="str">
        <f t="shared" si="0"/>
        <v xml:space="preserve"> </v>
      </c>
    </row>
    <row r="16" spans="1:9">
      <c r="A16" s="171">
        <v>9</v>
      </c>
      <c r="B16" s="1" t="s">
        <v>102</v>
      </c>
      <c r="C16" s="286">
        <v>0</v>
      </c>
      <c r="D16" s="286">
        <v>0</v>
      </c>
      <c r="E16" s="286">
        <v>0</v>
      </c>
      <c r="F16" s="286">
        <v>0</v>
      </c>
      <c r="G16" s="286">
        <v>0</v>
      </c>
      <c r="H16" s="288" t="str">
        <f t="shared" si="0"/>
        <v xml:space="preserve"> </v>
      </c>
    </row>
    <row r="17" spans="1:8">
      <c r="A17" s="171">
        <v>10</v>
      </c>
      <c r="B17" s="1" t="s">
        <v>103</v>
      </c>
      <c r="C17" s="286">
        <v>14440082.770000001</v>
      </c>
      <c r="D17" s="286">
        <v>1385.3</v>
      </c>
      <c r="E17" s="286">
        <v>692.65</v>
      </c>
      <c r="F17" s="286">
        <v>14440775.420000002</v>
      </c>
      <c r="G17" s="286">
        <v>14440775.420000002</v>
      </c>
      <c r="H17" s="288">
        <f t="shared" si="0"/>
        <v>1</v>
      </c>
    </row>
    <row r="18" spans="1:8">
      <c r="A18" s="171">
        <v>11</v>
      </c>
      <c r="B18" s="1" t="s">
        <v>104</v>
      </c>
      <c r="C18" s="286">
        <v>40818312.130000003</v>
      </c>
      <c r="D18" s="286">
        <v>55098.590000000004</v>
      </c>
      <c r="E18" s="286">
        <v>27549.295000000002</v>
      </c>
      <c r="F18" s="286">
        <v>41731814.515000008</v>
      </c>
      <c r="G18" s="286">
        <v>41625986.45220001</v>
      </c>
      <c r="H18" s="288">
        <f t="shared" si="0"/>
        <v>1.0190992428604413</v>
      </c>
    </row>
    <row r="19" spans="1:8">
      <c r="A19" s="171">
        <v>12</v>
      </c>
      <c r="B19" s="1" t="s">
        <v>105</v>
      </c>
      <c r="C19" s="286">
        <v>0</v>
      </c>
      <c r="D19" s="286">
        <v>0</v>
      </c>
      <c r="E19" s="286">
        <v>0</v>
      </c>
      <c r="F19" s="286">
        <v>0</v>
      </c>
      <c r="G19" s="286">
        <v>0</v>
      </c>
      <c r="H19" s="288" t="str">
        <f t="shared" si="0"/>
        <v xml:space="preserve"> </v>
      </c>
    </row>
    <row r="20" spans="1:8">
      <c r="A20" s="171">
        <v>13</v>
      </c>
      <c r="B20" s="1" t="s">
        <v>246</v>
      </c>
      <c r="C20" s="286">
        <v>0</v>
      </c>
      <c r="D20" s="286">
        <v>0</v>
      </c>
      <c r="E20" s="286">
        <v>0</v>
      </c>
      <c r="F20" s="286">
        <v>0</v>
      </c>
      <c r="G20" s="286">
        <v>0</v>
      </c>
      <c r="H20" s="288" t="str">
        <f t="shared" si="0"/>
        <v xml:space="preserve"> </v>
      </c>
    </row>
    <row r="21" spans="1:8">
      <c r="A21" s="171">
        <v>14</v>
      </c>
      <c r="B21" s="1" t="s">
        <v>107</v>
      </c>
      <c r="C21" s="286">
        <v>169383170.23999906</v>
      </c>
      <c r="D21" s="286">
        <v>1905072.8900000001</v>
      </c>
      <c r="E21" s="286">
        <v>602785.64500000002</v>
      </c>
      <c r="F21" s="286">
        <v>159654648.88499907</v>
      </c>
      <c r="G21" s="286">
        <v>157924499.76619905</v>
      </c>
      <c r="H21" s="288">
        <f t="shared" si="0"/>
        <v>0.92904439630906932</v>
      </c>
    </row>
    <row r="22" spans="1:8" ht="13.5" thickBot="1">
      <c r="A22" s="174"/>
      <c r="B22" s="175" t="s">
        <v>108</v>
      </c>
      <c r="C22" s="287">
        <f>SUM(C8:C21)</f>
        <v>986631331.99999988</v>
      </c>
      <c r="D22" s="287">
        <f>SUM(D8:D21)</f>
        <v>36927938.259999998</v>
      </c>
      <c r="E22" s="287">
        <f>SUM(E8:E21)</f>
        <v>9976616.7269999981</v>
      </c>
      <c r="F22" s="287">
        <f>SUM(F8:F21)</f>
        <v>889222725.21199977</v>
      </c>
      <c r="G22" s="287">
        <f>SUM(G8:G21)</f>
        <v>877304469.9836998</v>
      </c>
      <c r="H22" s="289">
        <f>G22/(C22+E22)</f>
        <v>0.88029046036037506</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pane="topRight" activeCell="C1" sqref="C1"/>
      <selection pane="bottomLeft" activeCell="A6" sqref="A6"/>
      <selection pane="bottomRight" activeCell="K25" sqref="F23:K25"/>
    </sheetView>
  </sheetViews>
  <sheetFormatPr defaultColWidth="9.28515625" defaultRowHeight="12.75"/>
  <cols>
    <col min="1" max="1" width="10.5703125" style="281" bestFit="1" customWidth="1"/>
    <col min="2" max="2" width="104.28515625" style="281" customWidth="1"/>
    <col min="3" max="11" width="12.7109375" style="281" customWidth="1"/>
    <col min="12" max="16384" width="9.28515625" style="281"/>
  </cols>
  <sheetData>
    <row r="1" spans="1:11">
      <c r="A1" s="281" t="s">
        <v>30</v>
      </c>
      <c r="B1" s="3" t="str">
        <f>'Info '!C2</f>
        <v>JSC " Halyk Bank Georgia"</v>
      </c>
    </row>
    <row r="2" spans="1:11">
      <c r="A2" s="281" t="s">
        <v>31</v>
      </c>
      <c r="B2" s="432">
        <f>'1. key ratios '!$B$2</f>
        <v>44561</v>
      </c>
      <c r="C2" s="304"/>
      <c r="D2" s="304"/>
    </row>
    <row r="3" spans="1:11">
      <c r="B3" s="304"/>
      <c r="C3" s="304"/>
      <c r="D3" s="304"/>
    </row>
    <row r="4" spans="1:11" ht="13.5" thickBot="1">
      <c r="A4" s="281" t="s">
        <v>248</v>
      </c>
      <c r="B4" s="330" t="s">
        <v>376</v>
      </c>
      <c r="C4" s="304"/>
      <c r="D4" s="304"/>
    </row>
    <row r="5" spans="1:11" ht="30" customHeight="1">
      <c r="A5" s="711"/>
      <c r="B5" s="712"/>
      <c r="C5" s="713" t="s">
        <v>428</v>
      </c>
      <c r="D5" s="713"/>
      <c r="E5" s="713"/>
      <c r="F5" s="713" t="s">
        <v>429</v>
      </c>
      <c r="G5" s="713"/>
      <c r="H5" s="713"/>
      <c r="I5" s="713" t="s">
        <v>430</v>
      </c>
      <c r="J5" s="713"/>
      <c r="K5" s="714"/>
    </row>
    <row r="6" spans="1:11">
      <c r="A6" s="305"/>
      <c r="B6" s="306"/>
      <c r="C6" s="600" t="s">
        <v>69</v>
      </c>
      <c r="D6" s="600" t="s">
        <v>70</v>
      </c>
      <c r="E6" s="600" t="s">
        <v>71</v>
      </c>
      <c r="F6" s="600" t="s">
        <v>69</v>
      </c>
      <c r="G6" s="600" t="s">
        <v>70</v>
      </c>
      <c r="H6" s="600" t="s">
        <v>71</v>
      </c>
      <c r="I6" s="600" t="s">
        <v>69</v>
      </c>
      <c r="J6" s="600" t="s">
        <v>70</v>
      </c>
      <c r="K6" s="601" t="s">
        <v>71</v>
      </c>
    </row>
    <row r="7" spans="1:11">
      <c r="A7" s="307" t="s">
        <v>379</v>
      </c>
      <c r="B7" s="308"/>
      <c r="C7" s="602"/>
      <c r="D7" s="602"/>
      <c r="E7" s="602"/>
      <c r="F7" s="602"/>
      <c r="G7" s="602"/>
      <c r="H7" s="602"/>
      <c r="I7" s="602"/>
      <c r="J7" s="602"/>
      <c r="K7" s="309"/>
    </row>
    <row r="8" spans="1:11">
      <c r="A8" s="310">
        <v>1</v>
      </c>
      <c r="B8" s="311" t="s">
        <v>377</v>
      </c>
      <c r="C8" s="603"/>
      <c r="D8" s="603"/>
      <c r="E8" s="603"/>
      <c r="F8" s="561">
        <v>63633622.990790859</v>
      </c>
      <c r="G8" s="604">
        <v>138213166.42181957</v>
      </c>
      <c r="H8" s="604">
        <v>201846789.41261044</v>
      </c>
      <c r="I8" s="604">
        <v>42928120.149560094</v>
      </c>
      <c r="J8" s="604">
        <v>123791540.26720417</v>
      </c>
      <c r="K8" s="605">
        <v>166719660.41676426</v>
      </c>
    </row>
    <row r="9" spans="1:11">
      <c r="A9" s="307" t="s">
        <v>380</v>
      </c>
      <c r="B9" s="308"/>
      <c r="C9" s="602"/>
      <c r="D9" s="602"/>
      <c r="E9" s="602"/>
      <c r="F9" s="602"/>
      <c r="G9" s="602"/>
      <c r="H9" s="602"/>
      <c r="I9" s="602"/>
      <c r="J9" s="602"/>
      <c r="K9" s="309"/>
    </row>
    <row r="10" spans="1:11">
      <c r="A10" s="312">
        <v>2</v>
      </c>
      <c r="B10" s="313" t="s">
        <v>388</v>
      </c>
      <c r="C10" s="606">
        <v>11871577.928769231</v>
      </c>
      <c r="D10" s="606">
        <v>48981520.618153811</v>
      </c>
      <c r="E10" s="606">
        <v>60853098.546923041</v>
      </c>
      <c r="F10" s="606">
        <v>2712522.2774481256</v>
      </c>
      <c r="G10" s="606">
        <v>12942041.909489986</v>
      </c>
      <c r="H10" s="606">
        <v>15654564.186938111</v>
      </c>
      <c r="I10" s="606">
        <v>645405.12363846134</v>
      </c>
      <c r="J10" s="606">
        <v>2918520.5411692308</v>
      </c>
      <c r="K10" s="605">
        <v>3563925.6648076931</v>
      </c>
    </row>
    <row r="11" spans="1:11">
      <c r="A11" s="312">
        <v>3</v>
      </c>
      <c r="B11" s="313" t="s">
        <v>382</v>
      </c>
      <c r="C11" s="606">
        <v>137471227.31385666</v>
      </c>
      <c r="D11" s="606">
        <v>541536372.8258884</v>
      </c>
      <c r="E11" s="606">
        <v>679007600.139745</v>
      </c>
      <c r="F11" s="606">
        <v>91332515.877304375</v>
      </c>
      <c r="G11" s="606">
        <v>64902452.7372659</v>
      </c>
      <c r="H11" s="606">
        <v>156234968.61457026</v>
      </c>
      <c r="I11" s="606">
        <v>85656957.409918219</v>
      </c>
      <c r="J11" s="606">
        <v>53725857.503080696</v>
      </c>
      <c r="K11" s="605">
        <v>139382814.91299891</v>
      </c>
    </row>
    <row r="12" spans="1:11">
      <c r="A12" s="312">
        <v>4</v>
      </c>
      <c r="B12" s="313" t="s">
        <v>383</v>
      </c>
      <c r="C12" s="606">
        <v>0</v>
      </c>
      <c r="D12" s="606">
        <v>0</v>
      </c>
      <c r="E12" s="606">
        <v>0</v>
      </c>
      <c r="F12" s="606">
        <v>0</v>
      </c>
      <c r="G12" s="606">
        <v>0</v>
      </c>
      <c r="H12" s="606">
        <v>0</v>
      </c>
      <c r="I12" s="606">
        <v>0</v>
      </c>
      <c r="J12" s="606">
        <v>0</v>
      </c>
      <c r="K12" s="605">
        <v>0</v>
      </c>
    </row>
    <row r="13" spans="1:11">
      <c r="A13" s="312">
        <v>5</v>
      </c>
      <c r="B13" s="313" t="s">
        <v>391</v>
      </c>
      <c r="C13" s="606">
        <v>16244794.645844456</v>
      </c>
      <c r="D13" s="606">
        <v>26414694.499741379</v>
      </c>
      <c r="E13" s="606">
        <v>42659489.145585842</v>
      </c>
      <c r="F13" s="606">
        <v>4055741.6707671611</v>
      </c>
      <c r="G13" s="606">
        <v>10404403.636130333</v>
      </c>
      <c r="H13" s="606">
        <v>14460145.306897495</v>
      </c>
      <c r="I13" s="606">
        <v>1184351.5854383765</v>
      </c>
      <c r="J13" s="606">
        <v>2449194.2686255313</v>
      </c>
      <c r="K13" s="605">
        <v>3633545.8540639076</v>
      </c>
    </row>
    <row r="14" spans="1:11">
      <c r="A14" s="312">
        <v>6</v>
      </c>
      <c r="B14" s="313" t="s">
        <v>423</v>
      </c>
      <c r="C14" s="606">
        <v>0</v>
      </c>
      <c r="D14" s="606">
        <v>0</v>
      </c>
      <c r="E14" s="606">
        <v>0</v>
      </c>
      <c r="F14" s="606">
        <v>0</v>
      </c>
      <c r="G14" s="606">
        <v>0</v>
      </c>
      <c r="H14" s="606">
        <v>0</v>
      </c>
      <c r="I14" s="606">
        <v>0</v>
      </c>
      <c r="J14" s="606">
        <v>0</v>
      </c>
      <c r="K14" s="605">
        <v>0</v>
      </c>
    </row>
    <row r="15" spans="1:11">
      <c r="A15" s="312">
        <v>7</v>
      </c>
      <c r="B15" s="313" t="s">
        <v>424</v>
      </c>
      <c r="C15" s="606">
        <v>3350230.7376903412</v>
      </c>
      <c r="D15" s="606">
        <v>31225898.325526666</v>
      </c>
      <c r="E15" s="606">
        <v>34576129.063217007</v>
      </c>
      <c r="F15" s="606">
        <v>321898.4918163768</v>
      </c>
      <c r="G15" s="606">
        <v>23316759.582312718</v>
      </c>
      <c r="H15" s="606">
        <v>23638658.074129093</v>
      </c>
      <c r="I15" s="606">
        <v>321898.4918163768</v>
      </c>
      <c r="J15" s="606">
        <v>23316759.582312718</v>
      </c>
      <c r="K15" s="605">
        <v>23638658.074129093</v>
      </c>
    </row>
    <row r="16" spans="1:11">
      <c r="A16" s="312">
        <v>8</v>
      </c>
      <c r="B16" s="314" t="s">
        <v>384</v>
      </c>
      <c r="C16" s="606">
        <v>168937830.62616068</v>
      </c>
      <c r="D16" s="606">
        <v>648158486.26931036</v>
      </c>
      <c r="E16" s="606">
        <v>817096316.89547098</v>
      </c>
      <c r="F16" s="606">
        <v>98422678.317336038</v>
      </c>
      <c r="G16" s="606">
        <v>111565657.86519894</v>
      </c>
      <c r="H16" s="606">
        <v>209988336.18253496</v>
      </c>
      <c r="I16" s="606">
        <v>87808612.610811427</v>
      </c>
      <c r="J16" s="606">
        <v>82410331.895188183</v>
      </c>
      <c r="K16" s="605">
        <v>170218944.50599962</v>
      </c>
    </row>
    <row r="17" spans="1:11">
      <c r="A17" s="307" t="s">
        <v>381</v>
      </c>
      <c r="B17" s="308"/>
      <c r="C17" s="602"/>
      <c r="D17" s="602"/>
      <c r="E17" s="602"/>
      <c r="F17" s="602"/>
      <c r="G17" s="602"/>
      <c r="H17" s="602"/>
      <c r="I17" s="602"/>
      <c r="J17" s="602"/>
      <c r="K17" s="309"/>
    </row>
    <row r="18" spans="1:11">
      <c r="A18" s="312">
        <v>9</v>
      </c>
      <c r="B18" s="313" t="s">
        <v>387</v>
      </c>
      <c r="C18" s="606">
        <v>0</v>
      </c>
      <c r="D18" s="606">
        <v>0</v>
      </c>
      <c r="E18" s="606">
        <v>0</v>
      </c>
      <c r="F18" s="606">
        <v>0</v>
      </c>
      <c r="G18" s="606">
        <v>0</v>
      </c>
      <c r="H18" s="606">
        <v>0</v>
      </c>
      <c r="I18" s="606">
        <v>0</v>
      </c>
      <c r="J18" s="606">
        <v>0</v>
      </c>
      <c r="K18" s="605">
        <v>0</v>
      </c>
    </row>
    <row r="19" spans="1:11">
      <c r="A19" s="312">
        <v>10</v>
      </c>
      <c r="B19" s="313" t="s">
        <v>425</v>
      </c>
      <c r="C19" s="606">
        <v>179155707.51076925</v>
      </c>
      <c r="D19" s="606">
        <v>368400252.93568152</v>
      </c>
      <c r="E19" s="606">
        <v>547555960.44645071</v>
      </c>
      <c r="F19" s="606">
        <v>7873540.0709230769</v>
      </c>
      <c r="G19" s="606">
        <v>3558397.0513076927</v>
      </c>
      <c r="H19" s="606">
        <v>11431937.12223077</v>
      </c>
      <c r="I19" s="606">
        <v>28579042.912153848</v>
      </c>
      <c r="J19" s="606">
        <v>19109177.749615386</v>
      </c>
      <c r="K19" s="605">
        <v>47688220.661769234</v>
      </c>
    </row>
    <row r="20" spans="1:11">
      <c r="A20" s="312">
        <v>11</v>
      </c>
      <c r="B20" s="313" t="s">
        <v>386</v>
      </c>
      <c r="C20" s="606">
        <v>25078703.147129145</v>
      </c>
      <c r="D20" s="606">
        <v>2210321.2176008313</v>
      </c>
      <c r="E20" s="606">
        <v>27289024.364729974</v>
      </c>
      <c r="F20" s="606">
        <v>22934620.185882349</v>
      </c>
      <c r="G20" s="606">
        <v>0</v>
      </c>
      <c r="H20" s="606">
        <v>22934620.185882349</v>
      </c>
      <c r="I20" s="606">
        <v>22934620.185882349</v>
      </c>
      <c r="J20" s="606">
        <v>0</v>
      </c>
      <c r="K20" s="605">
        <v>22934620.185882349</v>
      </c>
    </row>
    <row r="21" spans="1:11" ht="13.5" thickBot="1">
      <c r="A21" s="315">
        <v>12</v>
      </c>
      <c r="B21" s="316" t="s">
        <v>385</v>
      </c>
      <c r="C21" s="607">
        <v>204234410.6578984</v>
      </c>
      <c r="D21" s="607">
        <v>370610574.15328234</v>
      </c>
      <c r="E21" s="607">
        <v>574844984.81118071</v>
      </c>
      <c r="F21" s="607">
        <v>30808160.256805427</v>
      </c>
      <c r="G21" s="607">
        <v>3558397.0513076927</v>
      </c>
      <c r="H21" s="607">
        <v>34366557.30811312</v>
      </c>
      <c r="I21" s="607">
        <v>51513663.098036192</v>
      </c>
      <c r="J21" s="607">
        <v>19109177.749615386</v>
      </c>
      <c r="K21" s="605">
        <v>70622840.847651571</v>
      </c>
    </row>
    <row r="22" spans="1:11" ht="38.25" customHeight="1" thickBot="1">
      <c r="A22" s="317"/>
      <c r="B22" s="318"/>
      <c r="C22" s="318"/>
      <c r="D22" s="318"/>
      <c r="E22" s="318"/>
      <c r="F22" s="715" t="s">
        <v>427</v>
      </c>
      <c r="G22" s="713"/>
      <c r="H22" s="713"/>
      <c r="I22" s="715" t="s">
        <v>392</v>
      </c>
      <c r="J22" s="713"/>
      <c r="K22" s="714"/>
    </row>
    <row r="23" spans="1:11">
      <c r="A23" s="319">
        <v>13</v>
      </c>
      <c r="B23" s="320" t="s">
        <v>377</v>
      </c>
      <c r="C23" s="321"/>
      <c r="D23" s="321"/>
      <c r="E23" s="321"/>
      <c r="F23" s="545">
        <v>63633622.990790859</v>
      </c>
      <c r="G23" s="545">
        <v>138213166.42181957</v>
      </c>
      <c r="H23" s="545">
        <v>201846789.41261044</v>
      </c>
      <c r="I23" s="545">
        <v>42928120.149560094</v>
      </c>
      <c r="J23" s="545">
        <v>123791540.26720417</v>
      </c>
      <c r="K23" s="546">
        <v>166719660.41676426</v>
      </c>
    </row>
    <row r="24" spans="1:11" ht="13.5" thickBot="1">
      <c r="A24" s="322">
        <v>14</v>
      </c>
      <c r="B24" s="323" t="s">
        <v>389</v>
      </c>
      <c r="C24" s="324"/>
      <c r="D24" s="325"/>
      <c r="E24" s="326"/>
      <c r="F24" s="608">
        <v>67614518.060530603</v>
      </c>
      <c r="G24" s="608">
        <v>108007260.81389125</v>
      </c>
      <c r="H24" s="608">
        <v>175621778.87442183</v>
      </c>
      <c r="I24" s="608">
        <v>36294949.512775235</v>
      </c>
      <c r="J24" s="608">
        <v>63301154.145572796</v>
      </c>
      <c r="K24" s="547">
        <v>99596103.658348054</v>
      </c>
    </row>
    <row r="25" spans="1:11" ht="13.5" thickBot="1">
      <c r="A25" s="327">
        <v>15</v>
      </c>
      <c r="B25" s="328" t="s">
        <v>390</v>
      </c>
      <c r="C25" s="329"/>
      <c r="D25" s="329"/>
      <c r="E25" s="329"/>
      <c r="F25" s="548">
        <v>0.94112366420809324</v>
      </c>
      <c r="G25" s="548">
        <v>1.2796655093399372</v>
      </c>
      <c r="H25" s="548">
        <v>1.1493266422095678</v>
      </c>
      <c r="I25" s="548">
        <v>1.1827574008458144</v>
      </c>
      <c r="J25" s="548">
        <v>1.9555968913698234</v>
      </c>
      <c r="K25" s="549">
        <v>1.6739576579087385</v>
      </c>
    </row>
    <row r="27" spans="1:11" ht="25.5">
      <c r="B27" s="303" t="s">
        <v>426</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pane xSplit="1" ySplit="5" topLeftCell="C6" activePane="bottomRight" state="frozen"/>
      <selection pane="topRight" activeCell="B1" sqref="B1"/>
      <selection pane="bottomLeft" activeCell="A5" sqref="A5"/>
      <selection pane="bottomRight" activeCell="E11" sqref="E11"/>
    </sheetView>
  </sheetViews>
  <sheetFormatPr defaultColWidth="9.28515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28515625" style="46"/>
  </cols>
  <sheetData>
    <row r="1" spans="1:14">
      <c r="A1" s="4" t="s">
        <v>30</v>
      </c>
      <c r="B1" s="3" t="str">
        <f>'Info '!C2</f>
        <v>JSC " Halyk Bank Georgia"</v>
      </c>
    </row>
    <row r="2" spans="1:14" ht="14.25" customHeight="1">
      <c r="A2" s="4" t="s">
        <v>31</v>
      </c>
      <c r="B2" s="432">
        <f>'1. key ratios '!$B$2</f>
        <v>44561</v>
      </c>
    </row>
    <row r="3" spans="1:14" ht="14.25" customHeight="1"/>
    <row r="4" spans="1:14" ht="13.5" thickBot="1">
      <c r="A4" s="4" t="s">
        <v>264</v>
      </c>
      <c r="B4" s="247" t="s">
        <v>28</v>
      </c>
    </row>
    <row r="5" spans="1:14" s="181" customFormat="1">
      <c r="A5" s="177"/>
      <c r="B5" s="178"/>
      <c r="C5" s="179" t="s">
        <v>0</v>
      </c>
      <c r="D5" s="179" t="s">
        <v>1</v>
      </c>
      <c r="E5" s="179" t="s">
        <v>2</v>
      </c>
      <c r="F5" s="179" t="s">
        <v>3</v>
      </c>
      <c r="G5" s="179" t="s">
        <v>4</v>
      </c>
      <c r="H5" s="179" t="s">
        <v>5</v>
      </c>
      <c r="I5" s="179" t="s">
        <v>8</v>
      </c>
      <c r="J5" s="179" t="s">
        <v>9</v>
      </c>
      <c r="K5" s="179" t="s">
        <v>10</v>
      </c>
      <c r="L5" s="179" t="s">
        <v>11</v>
      </c>
      <c r="M5" s="179" t="s">
        <v>12</v>
      </c>
      <c r="N5" s="180" t="s">
        <v>13</v>
      </c>
    </row>
    <row r="6" spans="1:14" ht="25.5">
      <c r="A6" s="182"/>
      <c r="B6" s="183"/>
      <c r="C6" s="184" t="s">
        <v>263</v>
      </c>
      <c r="D6" s="185" t="s">
        <v>262</v>
      </c>
      <c r="E6" s="186" t="s">
        <v>261</v>
      </c>
      <c r="F6" s="187">
        <v>0</v>
      </c>
      <c r="G6" s="187">
        <v>0.2</v>
      </c>
      <c r="H6" s="187">
        <v>0.35</v>
      </c>
      <c r="I6" s="187">
        <v>0.5</v>
      </c>
      <c r="J6" s="187">
        <v>0.75</v>
      </c>
      <c r="K6" s="187">
        <v>1</v>
      </c>
      <c r="L6" s="187">
        <v>1.5</v>
      </c>
      <c r="M6" s="187">
        <v>2.5</v>
      </c>
      <c r="N6" s="246" t="s">
        <v>275</v>
      </c>
    </row>
    <row r="7" spans="1:14" ht="15">
      <c r="A7" s="188">
        <v>1</v>
      </c>
      <c r="B7" s="189" t="s">
        <v>260</v>
      </c>
      <c r="C7" s="190">
        <f>SUM(C8:C13)</f>
        <v>13749406.800000001</v>
      </c>
      <c r="D7" s="183"/>
      <c r="E7" s="191">
        <f t="shared" ref="E7:M7" si="0">SUM(E8:E13)</f>
        <v>274988.136</v>
      </c>
      <c r="F7" s="192">
        <f>SUM(F8:F13)</f>
        <v>0</v>
      </c>
      <c r="G7" s="192">
        <f t="shared" si="0"/>
        <v>0</v>
      </c>
      <c r="H7" s="192">
        <f t="shared" si="0"/>
        <v>0</v>
      </c>
      <c r="I7" s="192">
        <f t="shared" si="0"/>
        <v>0</v>
      </c>
      <c r="J7" s="192">
        <f t="shared" si="0"/>
        <v>0</v>
      </c>
      <c r="K7" s="192">
        <f t="shared" si="0"/>
        <v>438233.18400000001</v>
      </c>
      <c r="L7" s="192">
        <f t="shared" si="0"/>
        <v>0</v>
      </c>
      <c r="M7" s="192">
        <f t="shared" si="0"/>
        <v>0</v>
      </c>
      <c r="N7" s="193">
        <f>SUM(N8:N13)</f>
        <v>438233.18400000001</v>
      </c>
    </row>
    <row r="8" spans="1:14" ht="14.25">
      <c r="A8" s="188">
        <v>1.1000000000000001</v>
      </c>
      <c r="B8" s="194" t="s">
        <v>258</v>
      </c>
      <c r="C8" s="192">
        <v>13749406.800000001</v>
      </c>
      <c r="D8" s="195">
        <v>0.02</v>
      </c>
      <c r="E8" s="191">
        <f>C8*D8</f>
        <v>274988.136</v>
      </c>
      <c r="F8" s="192"/>
      <c r="G8" s="192"/>
      <c r="H8" s="192"/>
      <c r="I8" s="192"/>
      <c r="J8" s="192"/>
      <c r="K8" s="192">
        <v>438233.18400000001</v>
      </c>
      <c r="L8" s="192"/>
      <c r="M8" s="192"/>
      <c r="N8" s="193">
        <f>SUMPRODUCT($F$6:$M$6,F8:M8)</f>
        <v>438233.18400000001</v>
      </c>
    </row>
    <row r="9" spans="1:14" ht="14.25">
      <c r="A9" s="188">
        <v>1.2</v>
      </c>
      <c r="B9" s="194" t="s">
        <v>257</v>
      </c>
      <c r="C9" s="192">
        <v>0</v>
      </c>
      <c r="D9" s="195">
        <v>0.05</v>
      </c>
      <c r="E9" s="191">
        <f>C9*D9</f>
        <v>0</v>
      </c>
      <c r="F9" s="192"/>
      <c r="G9" s="192"/>
      <c r="H9" s="192"/>
      <c r="I9" s="192"/>
      <c r="J9" s="192"/>
      <c r="K9" s="192"/>
      <c r="L9" s="192"/>
      <c r="M9" s="192"/>
      <c r="N9" s="193">
        <f t="shared" ref="N9:N12" si="1">SUMPRODUCT($F$6:$M$6,F9:M9)</f>
        <v>0</v>
      </c>
    </row>
    <row r="10" spans="1:14" ht="14.25">
      <c r="A10" s="188">
        <v>1.3</v>
      </c>
      <c r="B10" s="194" t="s">
        <v>256</v>
      </c>
      <c r="C10" s="192">
        <v>0</v>
      </c>
      <c r="D10" s="195">
        <v>0.08</v>
      </c>
      <c r="E10" s="191">
        <f>C10*D10</f>
        <v>0</v>
      </c>
      <c r="F10" s="192"/>
      <c r="G10" s="192"/>
      <c r="H10" s="192"/>
      <c r="I10" s="192"/>
      <c r="J10" s="192"/>
      <c r="K10" s="192"/>
      <c r="L10" s="192"/>
      <c r="M10" s="192"/>
      <c r="N10" s="193">
        <f>SUMPRODUCT($F$6:$M$6,F10:M10)</f>
        <v>0</v>
      </c>
    </row>
    <row r="11" spans="1:14" ht="14.25">
      <c r="A11" s="188">
        <v>1.4</v>
      </c>
      <c r="B11" s="194" t="s">
        <v>255</v>
      </c>
      <c r="C11" s="192">
        <v>0</v>
      </c>
      <c r="D11" s="195">
        <v>0.11</v>
      </c>
      <c r="E11" s="191">
        <f>C11*D11</f>
        <v>0</v>
      </c>
      <c r="F11" s="192"/>
      <c r="G11" s="192"/>
      <c r="H11" s="192"/>
      <c r="I11" s="192"/>
      <c r="J11" s="192"/>
      <c r="K11" s="192"/>
      <c r="L11" s="192"/>
      <c r="M11" s="192"/>
      <c r="N11" s="193">
        <f t="shared" si="1"/>
        <v>0</v>
      </c>
    </row>
    <row r="12" spans="1:14" ht="14.25">
      <c r="A12" s="188">
        <v>1.5</v>
      </c>
      <c r="B12" s="194" t="s">
        <v>254</v>
      </c>
      <c r="C12" s="192">
        <v>0</v>
      </c>
      <c r="D12" s="195">
        <v>0.14000000000000001</v>
      </c>
      <c r="E12" s="191">
        <f>C12*D12</f>
        <v>0</v>
      </c>
      <c r="F12" s="192"/>
      <c r="G12" s="192"/>
      <c r="H12" s="192"/>
      <c r="I12" s="192"/>
      <c r="J12" s="192"/>
      <c r="K12" s="192"/>
      <c r="L12" s="192"/>
      <c r="M12" s="192"/>
      <c r="N12" s="193">
        <f t="shared" si="1"/>
        <v>0</v>
      </c>
    </row>
    <row r="13" spans="1:14" ht="14.25">
      <c r="A13" s="188">
        <v>1.6</v>
      </c>
      <c r="B13" s="196" t="s">
        <v>253</v>
      </c>
      <c r="C13" s="192">
        <v>0</v>
      </c>
      <c r="D13" s="197"/>
      <c r="E13" s="192"/>
      <c r="F13" s="192"/>
      <c r="G13" s="192"/>
      <c r="H13" s="192"/>
      <c r="I13" s="192"/>
      <c r="J13" s="192"/>
      <c r="K13" s="192"/>
      <c r="L13" s="192"/>
      <c r="M13" s="192"/>
      <c r="N13" s="193">
        <f>SUMPRODUCT($F$6:$M$6,F13:M13)</f>
        <v>0</v>
      </c>
    </row>
    <row r="14" spans="1:14" ht="15">
      <c r="A14" s="188">
        <v>2</v>
      </c>
      <c r="B14" s="198" t="s">
        <v>259</v>
      </c>
      <c r="C14" s="190">
        <f>SUM(C15:C20)</f>
        <v>0</v>
      </c>
      <c r="D14" s="183"/>
      <c r="E14" s="191">
        <f t="shared" ref="E14:M14" si="2">SUM(E15:E20)</f>
        <v>0</v>
      </c>
      <c r="F14" s="192">
        <f t="shared" si="2"/>
        <v>0</v>
      </c>
      <c r="G14" s="192">
        <f t="shared" si="2"/>
        <v>0</v>
      </c>
      <c r="H14" s="192">
        <f t="shared" si="2"/>
        <v>0</v>
      </c>
      <c r="I14" s="192">
        <f t="shared" si="2"/>
        <v>0</v>
      </c>
      <c r="J14" s="192">
        <f t="shared" si="2"/>
        <v>0</v>
      </c>
      <c r="K14" s="192">
        <f t="shared" si="2"/>
        <v>0</v>
      </c>
      <c r="L14" s="192">
        <f t="shared" si="2"/>
        <v>0</v>
      </c>
      <c r="M14" s="192">
        <f t="shared" si="2"/>
        <v>0</v>
      </c>
      <c r="N14" s="193">
        <f>SUM(N15:N20)</f>
        <v>0</v>
      </c>
    </row>
    <row r="15" spans="1:14" ht="14.25">
      <c r="A15" s="188">
        <v>2.1</v>
      </c>
      <c r="B15" s="196" t="s">
        <v>258</v>
      </c>
      <c r="C15" s="192">
        <v>0</v>
      </c>
      <c r="D15" s="195">
        <v>5.0000000000000001E-3</v>
      </c>
      <c r="E15" s="191">
        <f>C15*D15</f>
        <v>0</v>
      </c>
      <c r="F15" s="192"/>
      <c r="G15" s="192"/>
      <c r="H15" s="192"/>
      <c r="I15" s="192"/>
      <c r="J15" s="192"/>
      <c r="K15" s="192"/>
      <c r="L15" s="192"/>
      <c r="M15" s="192"/>
      <c r="N15" s="193">
        <f>SUMPRODUCT($F$6:$M$6,F15:M15)</f>
        <v>0</v>
      </c>
    </row>
    <row r="16" spans="1:14" ht="14.25">
      <c r="A16" s="188">
        <v>2.2000000000000002</v>
      </c>
      <c r="B16" s="196" t="s">
        <v>257</v>
      </c>
      <c r="C16" s="192">
        <v>0</v>
      </c>
      <c r="D16" s="195">
        <v>0.01</v>
      </c>
      <c r="E16" s="191">
        <f>C16*D16</f>
        <v>0</v>
      </c>
      <c r="F16" s="192"/>
      <c r="G16" s="192"/>
      <c r="H16" s="192"/>
      <c r="I16" s="192"/>
      <c r="J16" s="192"/>
      <c r="K16" s="192"/>
      <c r="L16" s="192"/>
      <c r="M16" s="192"/>
      <c r="N16" s="193">
        <f t="shared" ref="N16:N20" si="3">SUMPRODUCT($F$6:$M$6,F16:M16)</f>
        <v>0</v>
      </c>
    </row>
    <row r="17" spans="1:14" ht="14.25">
      <c r="A17" s="188">
        <v>2.2999999999999998</v>
      </c>
      <c r="B17" s="196" t="s">
        <v>256</v>
      </c>
      <c r="C17" s="192">
        <v>0</v>
      </c>
      <c r="D17" s="195">
        <v>0.02</v>
      </c>
      <c r="E17" s="191">
        <f>C17*D17</f>
        <v>0</v>
      </c>
      <c r="F17" s="192"/>
      <c r="G17" s="192"/>
      <c r="H17" s="192"/>
      <c r="I17" s="192"/>
      <c r="J17" s="192"/>
      <c r="K17" s="192"/>
      <c r="L17" s="192"/>
      <c r="M17" s="192"/>
      <c r="N17" s="193">
        <f t="shared" si="3"/>
        <v>0</v>
      </c>
    </row>
    <row r="18" spans="1:14" ht="14.25">
      <c r="A18" s="188">
        <v>2.4</v>
      </c>
      <c r="B18" s="196" t="s">
        <v>255</v>
      </c>
      <c r="C18" s="192">
        <v>0</v>
      </c>
      <c r="D18" s="195">
        <v>0.03</v>
      </c>
      <c r="E18" s="191">
        <f>C18*D18</f>
        <v>0</v>
      </c>
      <c r="F18" s="192"/>
      <c r="G18" s="192"/>
      <c r="H18" s="192"/>
      <c r="I18" s="192"/>
      <c r="J18" s="192"/>
      <c r="K18" s="192"/>
      <c r="L18" s="192"/>
      <c r="M18" s="192"/>
      <c r="N18" s="193">
        <f t="shared" si="3"/>
        <v>0</v>
      </c>
    </row>
    <row r="19" spans="1:14" ht="14.25">
      <c r="A19" s="188">
        <v>2.5</v>
      </c>
      <c r="B19" s="196" t="s">
        <v>254</v>
      </c>
      <c r="C19" s="192">
        <v>0</v>
      </c>
      <c r="D19" s="195">
        <v>0.04</v>
      </c>
      <c r="E19" s="191">
        <f>C19*D19</f>
        <v>0</v>
      </c>
      <c r="F19" s="192"/>
      <c r="G19" s="192"/>
      <c r="H19" s="192"/>
      <c r="I19" s="192"/>
      <c r="J19" s="192"/>
      <c r="K19" s="192"/>
      <c r="L19" s="192"/>
      <c r="M19" s="192"/>
      <c r="N19" s="193">
        <f t="shared" si="3"/>
        <v>0</v>
      </c>
    </row>
    <row r="20" spans="1:14" ht="14.25">
      <c r="A20" s="188">
        <v>2.6</v>
      </c>
      <c r="B20" s="196" t="s">
        <v>253</v>
      </c>
      <c r="C20" s="192">
        <v>0</v>
      </c>
      <c r="D20" s="197"/>
      <c r="E20" s="199"/>
      <c r="F20" s="192"/>
      <c r="G20" s="192"/>
      <c r="H20" s="192"/>
      <c r="I20" s="192"/>
      <c r="J20" s="192"/>
      <c r="K20" s="192"/>
      <c r="L20" s="192"/>
      <c r="M20" s="192"/>
      <c r="N20" s="193">
        <f t="shared" si="3"/>
        <v>0</v>
      </c>
    </row>
    <row r="21" spans="1:14" ht="15.75" thickBot="1">
      <c r="A21" s="200"/>
      <c r="B21" s="201" t="s">
        <v>108</v>
      </c>
      <c r="C21" s="176">
        <f>C14+C7</f>
        <v>13749406.800000001</v>
      </c>
      <c r="D21" s="202"/>
      <c r="E21" s="203">
        <f>E14+E7</f>
        <v>274988.136</v>
      </c>
      <c r="F21" s="204">
        <f>F7+F14</f>
        <v>0</v>
      </c>
      <c r="G21" s="204">
        <f t="shared" ref="G21:L21" si="4">G7+G14</f>
        <v>0</v>
      </c>
      <c r="H21" s="204">
        <f t="shared" si="4"/>
        <v>0</v>
      </c>
      <c r="I21" s="204">
        <f t="shared" si="4"/>
        <v>0</v>
      </c>
      <c r="J21" s="204">
        <f t="shared" si="4"/>
        <v>0</v>
      </c>
      <c r="K21" s="204">
        <f t="shared" si="4"/>
        <v>438233.18400000001</v>
      </c>
      <c r="L21" s="204">
        <f t="shared" si="4"/>
        <v>0</v>
      </c>
      <c r="M21" s="204">
        <f>M7+M14</f>
        <v>0</v>
      </c>
      <c r="N21" s="205">
        <f>N14+N7</f>
        <v>438233.18400000001</v>
      </c>
    </row>
    <row r="22" spans="1:14">
      <c r="E22" s="206"/>
      <c r="F22" s="206"/>
      <c r="G22" s="206"/>
      <c r="H22" s="206"/>
      <c r="I22" s="206"/>
      <c r="J22" s="206"/>
      <c r="K22" s="206"/>
      <c r="L22" s="206"/>
      <c r="M22" s="206"/>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17" zoomScale="90" zoomScaleNormal="90" workbookViewId="0">
      <selection activeCell="C6" sqref="C6:C42"/>
    </sheetView>
  </sheetViews>
  <sheetFormatPr defaultRowHeight="15"/>
  <cols>
    <col min="1" max="1" width="11.42578125" customWidth="1"/>
    <col min="2" max="2" width="76.7109375" style="363" customWidth="1"/>
    <col min="3" max="3" width="22.7109375" customWidth="1"/>
  </cols>
  <sheetData>
    <row r="1" spans="1:3">
      <c r="A1" s="2" t="s">
        <v>30</v>
      </c>
      <c r="B1" s="3" t="str">
        <f>'Info '!C2</f>
        <v>JSC " Halyk Bank Georgia"</v>
      </c>
    </row>
    <row r="2" spans="1:3">
      <c r="A2" s="2" t="s">
        <v>31</v>
      </c>
      <c r="B2" s="432">
        <f>'1. key ratios '!$B$2</f>
        <v>44561</v>
      </c>
    </row>
    <row r="3" spans="1:3">
      <c r="A3" s="4"/>
      <c r="B3"/>
    </row>
    <row r="4" spans="1:3">
      <c r="A4" s="4" t="s">
        <v>431</v>
      </c>
      <c r="B4" t="s">
        <v>432</v>
      </c>
    </row>
    <row r="5" spans="1:3">
      <c r="A5" s="364" t="s">
        <v>433</v>
      </c>
      <c r="B5" s="365"/>
      <c r="C5" s="366"/>
    </row>
    <row r="6" spans="1:3" ht="24">
      <c r="A6" s="367">
        <v>1</v>
      </c>
      <c r="B6" s="368" t="s">
        <v>484</v>
      </c>
      <c r="C6" s="369">
        <v>991130066.99999988</v>
      </c>
    </row>
    <row r="7" spans="1:3">
      <c r="A7" s="367">
        <v>2</v>
      </c>
      <c r="B7" s="368" t="s">
        <v>434</v>
      </c>
      <c r="C7" s="369">
        <v>-6457253</v>
      </c>
    </row>
    <row r="8" spans="1:3" ht="24">
      <c r="A8" s="370">
        <v>3</v>
      </c>
      <c r="B8" s="371" t="s">
        <v>435</v>
      </c>
      <c r="C8" s="369">
        <v>984672813.99999988</v>
      </c>
    </row>
    <row r="9" spans="1:3">
      <c r="A9" s="364" t="s">
        <v>436</v>
      </c>
      <c r="B9" s="365"/>
      <c r="C9" s="372"/>
    </row>
    <row r="10" spans="1:3" ht="24">
      <c r="A10" s="373">
        <v>4</v>
      </c>
      <c r="B10" s="374" t="s">
        <v>437</v>
      </c>
      <c r="C10" s="369">
        <v>0</v>
      </c>
    </row>
    <row r="11" spans="1:3">
      <c r="A11" s="373">
        <v>5</v>
      </c>
      <c r="B11" s="375" t="s">
        <v>438</v>
      </c>
      <c r="C11" s="369">
        <v>0</v>
      </c>
    </row>
    <row r="12" spans="1:3">
      <c r="A12" s="373" t="s">
        <v>439</v>
      </c>
      <c r="B12" s="375" t="s">
        <v>440</v>
      </c>
      <c r="C12" s="369">
        <v>274988.136</v>
      </c>
    </row>
    <row r="13" spans="1:3" ht="24">
      <c r="A13" s="376">
        <v>6</v>
      </c>
      <c r="B13" s="374" t="s">
        <v>441</v>
      </c>
      <c r="C13" s="369">
        <v>0</v>
      </c>
    </row>
    <row r="14" spans="1:3">
      <c r="A14" s="376">
        <v>7</v>
      </c>
      <c r="B14" s="377" t="s">
        <v>442</v>
      </c>
      <c r="C14" s="369">
        <v>0</v>
      </c>
    </row>
    <row r="15" spans="1:3">
      <c r="A15" s="378">
        <v>8</v>
      </c>
      <c r="B15" s="379" t="s">
        <v>443</v>
      </c>
      <c r="C15" s="369">
        <v>0</v>
      </c>
    </row>
    <row r="16" spans="1:3">
      <c r="A16" s="376">
        <v>9</v>
      </c>
      <c r="B16" s="377" t="s">
        <v>444</v>
      </c>
      <c r="C16" s="369">
        <v>0</v>
      </c>
    </row>
    <row r="17" spans="1:3">
      <c r="A17" s="376">
        <v>10</v>
      </c>
      <c r="B17" s="377" t="s">
        <v>445</v>
      </c>
      <c r="C17" s="369">
        <v>0</v>
      </c>
    </row>
    <row r="18" spans="1:3">
      <c r="A18" s="380">
        <v>11</v>
      </c>
      <c r="B18" s="381" t="s">
        <v>446</v>
      </c>
      <c r="C18" s="382">
        <f>SUM(C10:C17)</f>
        <v>274988.136</v>
      </c>
    </row>
    <row r="19" spans="1:3">
      <c r="A19" s="383" t="s">
        <v>447</v>
      </c>
      <c r="B19" s="384"/>
      <c r="C19" s="385"/>
    </row>
    <row r="20" spans="1:3" ht="24">
      <c r="A20" s="386">
        <v>12</v>
      </c>
      <c r="B20" s="374" t="s">
        <v>448</v>
      </c>
      <c r="C20" s="369">
        <v>0</v>
      </c>
    </row>
    <row r="21" spans="1:3">
      <c r="A21" s="386">
        <v>13</v>
      </c>
      <c r="B21" s="374" t="s">
        <v>449</v>
      </c>
      <c r="C21" s="369">
        <v>0</v>
      </c>
    </row>
    <row r="22" spans="1:3">
      <c r="A22" s="386">
        <v>14</v>
      </c>
      <c r="B22" s="374" t="s">
        <v>450</v>
      </c>
      <c r="C22" s="369">
        <v>0</v>
      </c>
    </row>
    <row r="23" spans="1:3" ht="24">
      <c r="A23" s="386" t="s">
        <v>451</v>
      </c>
      <c r="B23" s="374" t="s">
        <v>452</v>
      </c>
      <c r="C23" s="369">
        <v>0</v>
      </c>
    </row>
    <row r="24" spans="1:3">
      <c r="A24" s="386">
        <v>15</v>
      </c>
      <c r="B24" s="374" t="s">
        <v>453</v>
      </c>
      <c r="C24" s="369">
        <v>0</v>
      </c>
    </row>
    <row r="25" spans="1:3">
      <c r="A25" s="386" t="s">
        <v>454</v>
      </c>
      <c r="B25" s="374" t="s">
        <v>455</v>
      </c>
      <c r="C25" s="369">
        <v>0</v>
      </c>
    </row>
    <row r="26" spans="1:3">
      <c r="A26" s="387">
        <v>16</v>
      </c>
      <c r="B26" s="388" t="s">
        <v>456</v>
      </c>
      <c r="C26" s="382">
        <f>SUM(C20:C25)</f>
        <v>0</v>
      </c>
    </row>
    <row r="27" spans="1:3">
      <c r="A27" s="364" t="s">
        <v>457</v>
      </c>
      <c r="B27" s="365"/>
      <c r="C27" s="372"/>
    </row>
    <row r="28" spans="1:3">
      <c r="A28" s="389">
        <v>17</v>
      </c>
      <c r="B28" s="375" t="s">
        <v>458</v>
      </c>
      <c r="C28" s="369">
        <v>36927940.25</v>
      </c>
    </row>
    <row r="29" spans="1:3">
      <c r="A29" s="389">
        <v>18</v>
      </c>
      <c r="B29" s="375" t="s">
        <v>459</v>
      </c>
      <c r="C29" s="369">
        <v>-26951323.125</v>
      </c>
    </row>
    <row r="30" spans="1:3">
      <c r="A30" s="387">
        <v>19</v>
      </c>
      <c r="B30" s="388" t="s">
        <v>460</v>
      </c>
      <c r="C30" s="382">
        <f>C28+C29</f>
        <v>9976617.125</v>
      </c>
    </row>
    <row r="31" spans="1:3">
      <c r="A31" s="364" t="s">
        <v>461</v>
      </c>
      <c r="B31" s="365"/>
      <c r="C31" s="372"/>
    </row>
    <row r="32" spans="1:3" ht="24">
      <c r="A32" s="389" t="s">
        <v>462</v>
      </c>
      <c r="B32" s="374" t="s">
        <v>463</v>
      </c>
      <c r="C32" s="369">
        <v>0</v>
      </c>
    </row>
    <row r="33" spans="1:3">
      <c r="A33" s="389" t="s">
        <v>464</v>
      </c>
      <c r="B33" s="375" t="s">
        <v>465</v>
      </c>
      <c r="C33" s="369">
        <v>0</v>
      </c>
    </row>
    <row r="34" spans="1:3">
      <c r="A34" s="364" t="s">
        <v>466</v>
      </c>
      <c r="B34" s="365"/>
      <c r="C34" s="372"/>
    </row>
    <row r="35" spans="1:3">
      <c r="A35" s="390">
        <v>20</v>
      </c>
      <c r="B35" s="391" t="s">
        <v>467</v>
      </c>
      <c r="C35" s="550">
        <f>'1. key ratios '!C9</f>
        <v>110553165</v>
      </c>
    </row>
    <row r="36" spans="1:3">
      <c r="A36" s="387">
        <v>21</v>
      </c>
      <c r="B36" s="388" t="s">
        <v>468</v>
      </c>
      <c r="C36" s="382">
        <f>C8+C18+C26+C30</f>
        <v>994924419.26099992</v>
      </c>
    </row>
    <row r="37" spans="1:3">
      <c r="A37" s="364" t="s">
        <v>469</v>
      </c>
      <c r="B37" s="365"/>
      <c r="C37" s="372"/>
    </row>
    <row r="38" spans="1:3">
      <c r="A38" s="387">
        <v>22</v>
      </c>
      <c r="B38" s="388" t="s">
        <v>469</v>
      </c>
      <c r="C38" s="551">
        <f t="shared" ref="C38" si="0">C35/C36</f>
        <v>0.1111171490615494</v>
      </c>
    </row>
    <row r="39" spans="1:3">
      <c r="A39" s="364" t="s">
        <v>470</v>
      </c>
      <c r="B39" s="365"/>
      <c r="C39" s="372"/>
    </row>
    <row r="40" spans="1:3">
      <c r="A40" s="392" t="s">
        <v>471</v>
      </c>
      <c r="B40" s="374" t="s">
        <v>472</v>
      </c>
      <c r="C40" s="369">
        <v>0</v>
      </c>
    </row>
    <row r="41" spans="1:3" ht="24">
      <c r="A41" s="393" t="s">
        <v>473</v>
      </c>
      <c r="B41" s="368" t="s">
        <v>474</v>
      </c>
      <c r="C41" s="369">
        <v>0</v>
      </c>
    </row>
    <row r="43" spans="1:3">
      <c r="B43" s="363" t="s">
        <v>485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17" activePane="bottomRight" state="frozen"/>
      <selection pane="topRight" activeCell="C1" sqref="C1"/>
      <selection pane="bottomLeft" activeCell="A6" sqref="A6"/>
      <selection pane="bottomRight" activeCell="C8" sqref="C8:G39"/>
    </sheetView>
  </sheetViews>
  <sheetFormatPr defaultRowHeight="15"/>
  <cols>
    <col min="1" max="1" width="8.7109375" style="281"/>
    <col min="2" max="2" width="82.7109375" style="440" customWidth="1"/>
    <col min="3" max="7" width="17.5703125" style="281" customWidth="1"/>
  </cols>
  <sheetData>
    <row r="1" spans="1:7">
      <c r="A1" s="281" t="s">
        <v>30</v>
      </c>
      <c r="B1" s="3" t="str">
        <f>'Info '!C2</f>
        <v>JSC " Halyk Bank Georgia"</v>
      </c>
    </row>
    <row r="2" spans="1:7">
      <c r="A2" s="281" t="s">
        <v>31</v>
      </c>
      <c r="B2" s="432">
        <f>'1. key ratios '!$B$2</f>
        <v>44561</v>
      </c>
    </row>
    <row r="4" spans="1:7" ht="15.75" thickBot="1">
      <c r="A4" s="281" t="s">
        <v>535</v>
      </c>
      <c r="B4" s="441" t="s">
        <v>496</v>
      </c>
    </row>
    <row r="5" spans="1:7">
      <c r="A5" s="442"/>
      <c r="B5" s="443"/>
      <c r="C5" s="716" t="s">
        <v>497</v>
      </c>
      <c r="D5" s="716"/>
      <c r="E5" s="716"/>
      <c r="F5" s="716"/>
      <c r="G5" s="717" t="s">
        <v>498</v>
      </c>
    </row>
    <row r="6" spans="1:7">
      <c r="A6" s="444"/>
      <c r="B6" s="445"/>
      <c r="C6" s="609" t="s">
        <v>499</v>
      </c>
      <c r="D6" s="610" t="s">
        <v>500</v>
      </c>
      <c r="E6" s="610" t="s">
        <v>501</v>
      </c>
      <c r="F6" s="610" t="s">
        <v>502</v>
      </c>
      <c r="G6" s="718"/>
    </row>
    <row r="7" spans="1:7">
      <c r="A7" s="446"/>
      <c r="B7" s="447" t="s">
        <v>503</v>
      </c>
      <c r="C7" s="448"/>
      <c r="D7" s="448"/>
      <c r="E7" s="448"/>
      <c r="F7" s="448"/>
      <c r="G7" s="449"/>
    </row>
    <row r="8" spans="1:7">
      <c r="A8" s="450">
        <v>1</v>
      </c>
      <c r="B8" s="611" t="s">
        <v>504</v>
      </c>
      <c r="C8" s="562">
        <v>110553165</v>
      </c>
      <c r="D8" s="562">
        <v>0</v>
      </c>
      <c r="E8" s="562">
        <v>0</v>
      </c>
      <c r="F8" s="562">
        <v>426954372.47999996</v>
      </c>
      <c r="G8" s="451">
        <v>537507537.48000002</v>
      </c>
    </row>
    <row r="9" spans="1:7">
      <c r="A9" s="450">
        <v>2</v>
      </c>
      <c r="B9" s="612" t="s">
        <v>505</v>
      </c>
      <c r="C9" s="562">
        <v>110553165</v>
      </c>
      <c r="D9" s="562">
        <v>0</v>
      </c>
      <c r="E9" s="562">
        <v>0</v>
      </c>
      <c r="F9" s="562">
        <v>30976000</v>
      </c>
      <c r="G9" s="451">
        <v>141529165</v>
      </c>
    </row>
    <row r="10" spans="1:7">
      <c r="A10" s="450">
        <v>3</v>
      </c>
      <c r="B10" s="612" t="s">
        <v>506</v>
      </c>
      <c r="C10" s="613"/>
      <c r="D10" s="613"/>
      <c r="E10" s="613"/>
      <c r="F10" s="562">
        <v>395978372.47999996</v>
      </c>
      <c r="G10" s="451">
        <v>395978372.47999996</v>
      </c>
    </row>
    <row r="11" spans="1:7" ht="14.65" customHeight="1">
      <c r="A11" s="450">
        <v>4</v>
      </c>
      <c r="B11" s="611" t="s">
        <v>507</v>
      </c>
      <c r="C11" s="562">
        <v>36241426.43</v>
      </c>
      <c r="D11" s="562">
        <v>24770094.120000005</v>
      </c>
      <c r="E11" s="562">
        <v>8214876.4900000002</v>
      </c>
      <c r="F11" s="562">
        <v>9091750.9000000004</v>
      </c>
      <c r="G11" s="451">
        <v>68891251.242499992</v>
      </c>
    </row>
    <row r="12" spans="1:7">
      <c r="A12" s="450">
        <v>5</v>
      </c>
      <c r="B12" s="612" t="s">
        <v>508</v>
      </c>
      <c r="C12" s="562">
        <v>30194485.560000002</v>
      </c>
      <c r="D12" s="563">
        <v>22774659.770000003</v>
      </c>
      <c r="E12" s="562">
        <v>7694157.1299999999</v>
      </c>
      <c r="F12" s="562">
        <v>5408202.5899999999</v>
      </c>
      <c r="G12" s="451">
        <v>62767929.797499999</v>
      </c>
    </row>
    <row r="13" spans="1:7">
      <c r="A13" s="450">
        <v>6</v>
      </c>
      <c r="B13" s="612" t="s">
        <v>509</v>
      </c>
      <c r="C13" s="562">
        <v>6046940.8699999992</v>
      </c>
      <c r="D13" s="563">
        <v>1995434.3499999999</v>
      </c>
      <c r="E13" s="562">
        <v>520719.35999999999</v>
      </c>
      <c r="F13" s="562">
        <v>3683548.31</v>
      </c>
      <c r="G13" s="451">
        <v>6123321.4449999994</v>
      </c>
    </row>
    <row r="14" spans="1:7">
      <c r="A14" s="450">
        <v>7</v>
      </c>
      <c r="B14" s="611" t="s">
        <v>510</v>
      </c>
      <c r="C14" s="562">
        <v>245155061.86000001</v>
      </c>
      <c r="D14" s="562">
        <v>41272595.309999995</v>
      </c>
      <c r="E14" s="562">
        <v>44542746.420000002</v>
      </c>
      <c r="F14" s="562">
        <v>2282867.46</v>
      </c>
      <c r="G14" s="451">
        <v>97120934.550000012</v>
      </c>
    </row>
    <row r="15" spans="1:7" ht="39">
      <c r="A15" s="450">
        <v>8</v>
      </c>
      <c r="B15" s="612" t="s">
        <v>511</v>
      </c>
      <c r="C15" s="614">
        <v>138482599.14000002</v>
      </c>
      <c r="D15" s="614">
        <v>12441818.519999998</v>
      </c>
      <c r="E15" s="614">
        <v>6531494.9800000004</v>
      </c>
      <c r="F15" s="614">
        <v>1213156.46</v>
      </c>
      <c r="G15" s="451">
        <v>79334534.550000012</v>
      </c>
    </row>
    <row r="16" spans="1:7" ht="26.25">
      <c r="A16" s="450">
        <v>9</v>
      </c>
      <c r="B16" s="612" t="s">
        <v>512</v>
      </c>
      <c r="C16" s="562">
        <v>106672462.72</v>
      </c>
      <c r="D16" s="563">
        <v>28830776.789999999</v>
      </c>
      <c r="E16" s="562">
        <v>38011251.439999998</v>
      </c>
      <c r="F16" s="562">
        <v>1069711</v>
      </c>
      <c r="G16" s="451">
        <v>17786400</v>
      </c>
    </row>
    <row r="17" spans="1:7">
      <c r="A17" s="450">
        <v>10</v>
      </c>
      <c r="B17" s="611" t="s">
        <v>513</v>
      </c>
      <c r="C17" s="562">
        <v>0</v>
      </c>
      <c r="D17" s="563">
        <v>0</v>
      </c>
      <c r="E17" s="562">
        <v>0</v>
      </c>
      <c r="F17" s="562">
        <v>0</v>
      </c>
      <c r="G17" s="451">
        <v>0</v>
      </c>
    </row>
    <row r="18" spans="1:7">
      <c r="A18" s="450">
        <v>11</v>
      </c>
      <c r="B18" s="611" t="s">
        <v>514</v>
      </c>
      <c r="C18" s="562">
        <v>0</v>
      </c>
      <c r="D18" s="563">
        <v>5908273.5879596518</v>
      </c>
      <c r="E18" s="562">
        <v>9395196.7800098024</v>
      </c>
      <c r="F18" s="562">
        <v>19464206.1635518</v>
      </c>
      <c r="G18" s="451">
        <v>0</v>
      </c>
    </row>
    <row r="19" spans="1:7">
      <c r="A19" s="450">
        <v>12</v>
      </c>
      <c r="B19" s="612" t="s">
        <v>515</v>
      </c>
      <c r="C19" s="613"/>
      <c r="D19" s="563">
        <v>0</v>
      </c>
      <c r="E19" s="562">
        <v>0</v>
      </c>
      <c r="F19" s="562">
        <v>0</v>
      </c>
      <c r="G19" s="451">
        <v>0</v>
      </c>
    </row>
    <row r="20" spans="1:7">
      <c r="A20" s="450">
        <v>13</v>
      </c>
      <c r="B20" s="612" t="s">
        <v>516</v>
      </c>
      <c r="C20" s="562">
        <v>0</v>
      </c>
      <c r="D20" s="562">
        <v>5908273.5879596518</v>
      </c>
      <c r="E20" s="562">
        <v>9395196.7800098024</v>
      </c>
      <c r="F20" s="562">
        <v>19464206.1635518</v>
      </c>
      <c r="G20" s="451">
        <v>0</v>
      </c>
    </row>
    <row r="21" spans="1:7">
      <c r="A21" s="452">
        <v>14</v>
      </c>
      <c r="B21" s="615" t="s">
        <v>517</v>
      </c>
      <c r="C21" s="613"/>
      <c r="D21" s="613"/>
      <c r="E21" s="613"/>
      <c r="F21" s="613"/>
      <c r="G21" s="453">
        <f>SUM(G8,G11,G14,G17,G18)</f>
        <v>703519723.27250004</v>
      </c>
    </row>
    <row r="22" spans="1:7">
      <c r="A22" s="454"/>
      <c r="B22" s="616" t="s">
        <v>518</v>
      </c>
      <c r="C22" s="455"/>
      <c r="D22" s="456"/>
      <c r="E22" s="455"/>
      <c r="F22" s="455"/>
      <c r="G22" s="457"/>
    </row>
    <row r="23" spans="1:7">
      <c r="A23" s="450">
        <v>15</v>
      </c>
      <c r="B23" s="611" t="s">
        <v>519</v>
      </c>
      <c r="C23" s="560">
        <v>231827696.53</v>
      </c>
      <c r="D23" s="561">
        <v>0</v>
      </c>
      <c r="E23" s="560">
        <v>0</v>
      </c>
      <c r="F23" s="560">
        <v>815318.68</v>
      </c>
      <c r="G23" s="451">
        <v>4155910.0060000001</v>
      </c>
    </row>
    <row r="24" spans="1:7">
      <c r="A24" s="450">
        <v>16</v>
      </c>
      <c r="B24" s="611" t="s">
        <v>520</v>
      </c>
      <c r="C24" s="562">
        <v>600720</v>
      </c>
      <c r="D24" s="563">
        <v>89437191.578199714</v>
      </c>
      <c r="E24" s="562">
        <v>71640033.412000075</v>
      </c>
      <c r="F24" s="562">
        <v>422828142.64040053</v>
      </c>
      <c r="G24" s="451">
        <v>440415127.89853036</v>
      </c>
    </row>
    <row r="25" spans="1:7">
      <c r="A25" s="450">
        <v>17</v>
      </c>
      <c r="B25" s="612" t="s">
        <v>521</v>
      </c>
      <c r="C25" s="562">
        <v>0</v>
      </c>
      <c r="D25" s="563">
        <v>0</v>
      </c>
      <c r="E25" s="562">
        <v>0</v>
      </c>
      <c r="F25" s="562">
        <v>0</v>
      </c>
      <c r="G25" s="451">
        <v>0</v>
      </c>
    </row>
    <row r="26" spans="1:7" ht="26.25">
      <c r="A26" s="450">
        <v>18</v>
      </c>
      <c r="B26" s="612" t="s">
        <v>522</v>
      </c>
      <c r="C26" s="562">
        <v>600720</v>
      </c>
      <c r="D26" s="563">
        <v>134636.61520000003</v>
      </c>
      <c r="E26" s="562">
        <v>573200.52839999995</v>
      </c>
      <c r="F26" s="562">
        <v>2864059.8293999992</v>
      </c>
      <c r="G26" s="451">
        <v>3260963.5858799992</v>
      </c>
    </row>
    <row r="27" spans="1:7">
      <c r="A27" s="450">
        <v>19</v>
      </c>
      <c r="B27" s="612" t="s">
        <v>523</v>
      </c>
      <c r="C27" s="562">
        <v>0</v>
      </c>
      <c r="D27" s="563">
        <v>48783364.146399774</v>
      </c>
      <c r="E27" s="562">
        <v>45809033.481400117</v>
      </c>
      <c r="F27" s="562">
        <v>193986173.17960089</v>
      </c>
      <c r="G27" s="451">
        <v>212184446.01656073</v>
      </c>
    </row>
    <row r="28" spans="1:7">
      <c r="A28" s="450">
        <v>20</v>
      </c>
      <c r="B28" s="617" t="s">
        <v>524</v>
      </c>
      <c r="C28" s="562">
        <v>0</v>
      </c>
      <c r="D28" s="563">
        <v>0</v>
      </c>
      <c r="E28" s="562">
        <v>0</v>
      </c>
      <c r="F28" s="562">
        <v>0</v>
      </c>
      <c r="G28" s="451">
        <v>0</v>
      </c>
    </row>
    <row r="29" spans="1:7">
      <c r="A29" s="450">
        <v>21</v>
      </c>
      <c r="B29" s="612" t="s">
        <v>525</v>
      </c>
      <c r="C29" s="562">
        <v>0</v>
      </c>
      <c r="D29" s="563">
        <v>40519190.816599943</v>
      </c>
      <c r="E29" s="562">
        <v>25257799.402199958</v>
      </c>
      <c r="F29" s="562">
        <v>225145459.63139963</v>
      </c>
      <c r="G29" s="451">
        <v>224262135.79608962</v>
      </c>
    </row>
    <row r="30" spans="1:7">
      <c r="A30" s="450">
        <v>22</v>
      </c>
      <c r="B30" s="617" t="s">
        <v>524</v>
      </c>
      <c r="C30" s="562">
        <v>0</v>
      </c>
      <c r="D30" s="563">
        <v>0</v>
      </c>
      <c r="E30" s="562">
        <v>0</v>
      </c>
      <c r="F30" s="562">
        <v>0</v>
      </c>
      <c r="G30" s="451">
        <v>0</v>
      </c>
    </row>
    <row r="31" spans="1:7">
      <c r="A31" s="450">
        <v>23</v>
      </c>
      <c r="B31" s="612" t="s">
        <v>526</v>
      </c>
      <c r="C31" s="562">
        <v>0</v>
      </c>
      <c r="D31" s="563">
        <v>0</v>
      </c>
      <c r="E31" s="562">
        <v>0</v>
      </c>
      <c r="F31" s="562">
        <v>832450</v>
      </c>
      <c r="G31" s="451">
        <v>707582.5</v>
      </c>
    </row>
    <row r="32" spans="1:7">
      <c r="A32" s="450">
        <v>24</v>
      </c>
      <c r="B32" s="611" t="s">
        <v>527</v>
      </c>
      <c r="C32" s="562">
        <v>0</v>
      </c>
      <c r="D32" s="563">
        <v>0</v>
      </c>
      <c r="E32" s="562">
        <v>0</v>
      </c>
      <c r="F32" s="562">
        <v>0</v>
      </c>
      <c r="G32" s="451">
        <v>0</v>
      </c>
    </row>
    <row r="33" spans="1:7">
      <c r="A33" s="450">
        <v>25</v>
      </c>
      <c r="B33" s="611" t="s">
        <v>528</v>
      </c>
      <c r="C33" s="562">
        <f>SUM(C34:C35)</f>
        <v>24967974.860000014</v>
      </c>
      <c r="D33" s="562">
        <f>SUM(D34:D35)</f>
        <v>28094947.87852072</v>
      </c>
      <c r="E33" s="562">
        <f>SUM(E34:E35)</f>
        <v>19587400.00249989</v>
      </c>
      <c r="F33" s="562">
        <f>SUM(F34:F35)</f>
        <v>85116371.218379259</v>
      </c>
      <c r="G33" s="451">
        <f>SUM(G34:G35)</f>
        <v>133965717.12888959</v>
      </c>
    </row>
    <row r="34" spans="1:7">
      <c r="A34" s="450">
        <v>26</v>
      </c>
      <c r="B34" s="612" t="s">
        <v>529</v>
      </c>
      <c r="C34" s="613"/>
      <c r="D34" s="563">
        <v>80394.220000000671</v>
      </c>
      <c r="E34" s="562">
        <v>0</v>
      </c>
      <c r="F34" s="562">
        <v>0</v>
      </c>
      <c r="G34" s="451">
        <v>80394.220000000671</v>
      </c>
    </row>
    <row r="35" spans="1:7">
      <c r="A35" s="450">
        <v>27</v>
      </c>
      <c r="B35" s="612" t="s">
        <v>530</v>
      </c>
      <c r="C35" s="562">
        <v>24967974.860000014</v>
      </c>
      <c r="D35" s="563">
        <v>28014553.658520721</v>
      </c>
      <c r="E35" s="562">
        <v>19587400.00249989</v>
      </c>
      <c r="F35" s="562">
        <v>85116371.218379259</v>
      </c>
      <c r="G35" s="451">
        <v>133885322.90888959</v>
      </c>
    </row>
    <row r="36" spans="1:7">
      <c r="A36" s="450">
        <v>28</v>
      </c>
      <c r="B36" s="611" t="s">
        <v>531</v>
      </c>
      <c r="C36" s="562">
        <v>29444051</v>
      </c>
      <c r="D36" s="563">
        <v>5169795</v>
      </c>
      <c r="E36" s="562">
        <v>1074315.1499999999</v>
      </c>
      <c r="F36" s="562">
        <v>1116367.76</v>
      </c>
      <c r="G36" s="451">
        <v>2208250.3585000001</v>
      </c>
    </row>
    <row r="37" spans="1:7">
      <c r="A37" s="452">
        <v>29</v>
      </c>
      <c r="B37" s="615" t="s">
        <v>532</v>
      </c>
      <c r="C37" s="613"/>
      <c r="D37" s="613"/>
      <c r="E37" s="613"/>
      <c r="F37" s="613"/>
      <c r="G37" s="453">
        <f>SUM(G23:G24,G32:G33,G36)</f>
        <v>580745005.39191997</v>
      </c>
    </row>
    <row r="38" spans="1:7">
      <c r="A38" s="446"/>
      <c r="B38" s="458"/>
      <c r="C38" s="459"/>
      <c r="D38" s="459"/>
      <c r="E38" s="459"/>
      <c r="F38" s="459"/>
      <c r="G38" s="460"/>
    </row>
    <row r="39" spans="1:7" ht="15.75" thickBot="1">
      <c r="A39" s="461">
        <v>30</v>
      </c>
      <c r="B39" s="462" t="s">
        <v>533</v>
      </c>
      <c r="C39" s="324"/>
      <c r="D39" s="325"/>
      <c r="E39" s="325"/>
      <c r="F39" s="326"/>
      <c r="G39" s="463">
        <f>IFERROR(G21/G37,0)</f>
        <v>1.2114089948956595</v>
      </c>
    </row>
    <row r="42" spans="1:7" ht="39">
      <c r="B42" s="440" t="s">
        <v>534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B29" sqref="B29"/>
    </sheetView>
  </sheetViews>
  <sheetFormatPr defaultColWidth="9.28515625" defaultRowHeight="14.25"/>
  <cols>
    <col min="1" max="1" width="9.5703125" style="3" bestFit="1" customWidth="1"/>
    <col min="2" max="2" width="86" style="3" customWidth="1"/>
    <col min="3" max="3" width="12.7109375" style="3" customWidth="1"/>
    <col min="4" max="7" width="12.7109375" style="4" customWidth="1"/>
    <col min="8" max="13" width="6.7109375" style="5" customWidth="1"/>
    <col min="14" max="16384" width="9.28515625" style="5"/>
  </cols>
  <sheetData>
    <row r="1" spans="1:8">
      <c r="A1" s="2" t="s">
        <v>30</v>
      </c>
      <c r="B1" s="3" t="str">
        <f>'Info '!C2</f>
        <v>JSC " Halyk Bank Georgia"</v>
      </c>
    </row>
    <row r="2" spans="1:8">
      <c r="A2" s="2" t="s">
        <v>31</v>
      </c>
      <c r="B2" s="432">
        <v>44561</v>
      </c>
      <c r="C2" s="6"/>
      <c r="D2" s="7"/>
      <c r="E2" s="7"/>
      <c r="F2" s="7"/>
      <c r="G2" s="7"/>
      <c r="H2" s="8"/>
    </row>
    <row r="3" spans="1:8">
      <c r="A3" s="2"/>
      <c r="B3" s="6"/>
      <c r="C3" s="6"/>
      <c r="D3" s="7"/>
      <c r="E3" s="7"/>
      <c r="F3" s="7"/>
      <c r="G3" s="7"/>
      <c r="H3" s="8"/>
    </row>
    <row r="4" spans="1:8" ht="15" thickBot="1">
      <c r="A4" s="9" t="s">
        <v>139</v>
      </c>
      <c r="B4" s="10" t="s">
        <v>138</v>
      </c>
      <c r="C4" s="10"/>
      <c r="D4" s="10"/>
      <c r="E4" s="10"/>
      <c r="F4" s="10"/>
      <c r="G4" s="10"/>
      <c r="H4" s="8"/>
    </row>
    <row r="5" spans="1:8">
      <c r="A5" s="11" t="s">
        <v>6</v>
      </c>
      <c r="B5" s="12"/>
      <c r="C5" s="430" t="s">
        <v>762</v>
      </c>
      <c r="D5" s="430" t="s">
        <v>763</v>
      </c>
      <c r="E5" s="430" t="s">
        <v>764</v>
      </c>
      <c r="F5" s="430" t="s">
        <v>765</v>
      </c>
      <c r="G5" s="430" t="s">
        <v>766</v>
      </c>
    </row>
    <row r="6" spans="1:8">
      <c r="B6" s="225" t="s">
        <v>137</v>
      </c>
      <c r="C6" s="434"/>
      <c r="D6" s="434"/>
      <c r="E6" s="434"/>
      <c r="F6" s="434"/>
      <c r="G6" s="435"/>
    </row>
    <row r="7" spans="1:8">
      <c r="A7" s="13"/>
      <c r="B7" s="226" t="s">
        <v>135</v>
      </c>
      <c r="C7" s="434"/>
      <c r="D7" s="434"/>
      <c r="E7" s="434"/>
      <c r="F7" s="434"/>
      <c r="G7" s="435"/>
    </row>
    <row r="8" spans="1:8">
      <c r="A8" s="436">
        <v>1</v>
      </c>
      <c r="B8" s="14" t="s">
        <v>486</v>
      </c>
      <c r="C8" s="15">
        <v>110553165</v>
      </c>
      <c r="D8" s="16">
        <v>104417244</v>
      </c>
      <c r="E8" s="16">
        <v>97232125</v>
      </c>
      <c r="F8" s="16">
        <v>93458882</v>
      </c>
      <c r="G8" s="17">
        <v>89091315</v>
      </c>
    </row>
    <row r="9" spans="1:8">
      <c r="A9" s="436">
        <v>2</v>
      </c>
      <c r="B9" s="14" t="s">
        <v>487</v>
      </c>
      <c r="C9" s="15">
        <v>110553165</v>
      </c>
      <c r="D9" s="16">
        <v>104417244</v>
      </c>
      <c r="E9" s="16">
        <v>97232125</v>
      </c>
      <c r="F9" s="16">
        <v>93458882</v>
      </c>
      <c r="G9" s="17">
        <v>89091315</v>
      </c>
    </row>
    <row r="10" spans="1:8">
      <c r="A10" s="436">
        <v>3</v>
      </c>
      <c r="B10" s="14" t="s">
        <v>244</v>
      </c>
      <c r="C10" s="15">
        <v>152498908.23152125</v>
      </c>
      <c r="D10" s="16">
        <v>145383607.26999998</v>
      </c>
      <c r="E10" s="16">
        <v>137251365.40000001</v>
      </c>
      <c r="F10" s="16">
        <v>135207939.84999999</v>
      </c>
      <c r="G10" s="17">
        <v>129266362.88648251</v>
      </c>
    </row>
    <row r="11" spans="1:8">
      <c r="A11" s="436">
        <v>4</v>
      </c>
      <c r="B11" s="14" t="s">
        <v>489</v>
      </c>
      <c r="C11" s="15">
        <v>58157043.430187099</v>
      </c>
      <c r="D11" s="16">
        <v>51961178.577858374</v>
      </c>
      <c r="E11" s="16">
        <v>45042965.129491702</v>
      </c>
      <c r="F11" s="16">
        <v>42682182.710000746</v>
      </c>
      <c r="G11" s="17">
        <v>36614797.62634743</v>
      </c>
    </row>
    <row r="12" spans="1:8">
      <c r="A12" s="436">
        <v>5</v>
      </c>
      <c r="B12" s="14" t="s">
        <v>490</v>
      </c>
      <c r="C12" s="15">
        <v>77574442.177130118</v>
      </c>
      <c r="D12" s="16">
        <v>69308229.843704909</v>
      </c>
      <c r="E12" s="16">
        <v>60080453.409388363</v>
      </c>
      <c r="F12" s="16">
        <v>56932151.795061879</v>
      </c>
      <c r="G12" s="17">
        <v>48841777.263999686</v>
      </c>
    </row>
    <row r="13" spans="1:8">
      <c r="A13" s="436">
        <v>6</v>
      </c>
      <c r="B13" s="14" t="s">
        <v>488</v>
      </c>
      <c r="C13" s="15">
        <v>120401661.87184264</v>
      </c>
      <c r="D13" s="16">
        <v>107668901.84483157</v>
      </c>
      <c r="E13" s="16">
        <v>93004826.507578462</v>
      </c>
      <c r="F13" s="16">
        <v>88376642.90051344</v>
      </c>
      <c r="G13" s="17">
        <v>84069342.434300214</v>
      </c>
    </row>
    <row r="14" spans="1:8">
      <c r="A14" s="13"/>
      <c r="B14" s="225" t="s">
        <v>492</v>
      </c>
      <c r="C14" s="434"/>
      <c r="D14" s="434"/>
      <c r="E14" s="434"/>
      <c r="F14" s="434"/>
      <c r="G14" s="435"/>
    </row>
    <row r="15" spans="1:8" ht="15" customHeight="1">
      <c r="A15" s="436">
        <v>7</v>
      </c>
      <c r="B15" s="14" t="s">
        <v>491</v>
      </c>
      <c r="C15" s="15">
        <v>931551037.7115792</v>
      </c>
      <c r="D15" s="16">
        <v>837197729.17607963</v>
      </c>
      <c r="E15" s="16">
        <v>730215462.47918248</v>
      </c>
      <c r="F15" s="16">
        <v>686111984.05228972</v>
      </c>
      <c r="G15" s="17">
        <v>645230409.40058529</v>
      </c>
    </row>
    <row r="16" spans="1:8">
      <c r="A16" s="13"/>
      <c r="B16" s="225" t="s">
        <v>493</v>
      </c>
      <c r="C16" s="434"/>
      <c r="D16" s="434"/>
      <c r="E16" s="434"/>
      <c r="F16" s="434"/>
      <c r="G16" s="435"/>
    </row>
    <row r="17" spans="1:7" s="18" customFormat="1">
      <c r="A17" s="436"/>
      <c r="B17" s="226" t="s">
        <v>477</v>
      </c>
      <c r="C17" s="301"/>
      <c r="D17" s="16"/>
      <c r="E17" s="16"/>
      <c r="F17" s="16"/>
      <c r="G17" s="17"/>
    </row>
    <row r="18" spans="1:7">
      <c r="A18" s="11">
        <v>8</v>
      </c>
      <c r="B18" s="14" t="s">
        <v>486</v>
      </c>
      <c r="C18" s="570">
        <v>0.11867644447220159</v>
      </c>
      <c r="D18" s="571">
        <v>0.12472232109702598</v>
      </c>
      <c r="E18" s="571">
        <v>0.13315539042392158</v>
      </c>
      <c r="F18" s="571">
        <v>0.13621520126789877</v>
      </c>
      <c r="G18" s="572">
        <v>0.1380767454571232</v>
      </c>
    </row>
    <row r="19" spans="1:7" ht="15" customHeight="1">
      <c r="A19" s="11">
        <v>9</v>
      </c>
      <c r="B19" s="14" t="s">
        <v>487</v>
      </c>
      <c r="C19" s="570">
        <v>0.11867644447220159</v>
      </c>
      <c r="D19" s="571">
        <v>0.12472232109702598</v>
      </c>
      <c r="E19" s="571">
        <v>0.13315539042392158</v>
      </c>
      <c r="F19" s="571">
        <v>0.13621520126789877</v>
      </c>
      <c r="G19" s="572">
        <v>0.1380767454571232</v>
      </c>
    </row>
    <row r="20" spans="1:7">
      <c r="A20" s="11">
        <v>10</v>
      </c>
      <c r="B20" s="14" t="s">
        <v>244</v>
      </c>
      <c r="C20" s="570">
        <v>0.1637042975188408</v>
      </c>
      <c r="D20" s="571">
        <v>0.17365504253466849</v>
      </c>
      <c r="E20" s="571">
        <v>0.18796009185290685</v>
      </c>
      <c r="F20" s="571">
        <v>0.19706395310491409</v>
      </c>
      <c r="G20" s="572">
        <v>0.20034139898423275</v>
      </c>
    </row>
    <row r="21" spans="1:7">
      <c r="A21" s="11">
        <v>11</v>
      </c>
      <c r="B21" s="14" t="s">
        <v>489</v>
      </c>
      <c r="C21" s="570">
        <v>6.2430335081858718E-2</v>
      </c>
      <c r="D21" s="571">
        <v>6.2065599041931811E-2</v>
      </c>
      <c r="E21" s="571">
        <v>6.1684485530564645E-2</v>
      </c>
      <c r="F21" s="571">
        <v>6.2208770145527538E-2</v>
      </c>
      <c r="G21" s="572">
        <v>5.6746856770688053E-2</v>
      </c>
    </row>
    <row r="22" spans="1:7">
      <c r="A22" s="11">
        <v>12</v>
      </c>
      <c r="B22" s="14" t="s">
        <v>490</v>
      </c>
      <c r="C22" s="570">
        <v>8.3274494940929061E-2</v>
      </c>
      <c r="D22" s="571">
        <v>8.2785974481696167E-2</v>
      </c>
      <c r="E22" s="571">
        <v>8.2277706370948264E-2</v>
      </c>
      <c r="F22" s="571">
        <v>8.2977929431885547E-2</v>
      </c>
      <c r="G22" s="572">
        <v>7.569664503161494E-2</v>
      </c>
    </row>
    <row r="23" spans="1:7">
      <c r="A23" s="11">
        <v>13</v>
      </c>
      <c r="B23" s="14" t="s">
        <v>488</v>
      </c>
      <c r="C23" s="570">
        <v>0.1292485940089958</v>
      </c>
      <c r="D23" s="571">
        <v>0.12860629943513216</v>
      </c>
      <c r="E23" s="571">
        <v>0.12736627925107777</v>
      </c>
      <c r="F23" s="571">
        <v>0.12880789864439696</v>
      </c>
      <c r="G23" s="572">
        <v>0.13029352183261181</v>
      </c>
    </row>
    <row r="24" spans="1:7">
      <c r="A24" s="13"/>
      <c r="B24" s="225" t="s">
        <v>134</v>
      </c>
      <c r="C24" s="434"/>
      <c r="D24" s="434"/>
      <c r="E24" s="434"/>
      <c r="F24" s="434"/>
      <c r="G24" s="435"/>
    </row>
    <row r="25" spans="1:7" ht="15" customHeight="1">
      <c r="A25" s="437">
        <v>14</v>
      </c>
      <c r="B25" s="14" t="s">
        <v>133</v>
      </c>
      <c r="C25" s="570">
        <v>7.0996030650170461E-2</v>
      </c>
      <c r="D25" s="571">
        <v>7.1152577170614476E-2</v>
      </c>
      <c r="E25" s="571">
        <v>7.1986571929448226E-2</v>
      </c>
      <c r="F25" s="571">
        <v>7.1964933367923839E-2</v>
      </c>
      <c r="G25" s="572">
        <v>7.362168234200446E-2</v>
      </c>
    </row>
    <row r="26" spans="1:7">
      <c r="A26" s="437">
        <v>15</v>
      </c>
      <c r="B26" s="14" t="s">
        <v>132</v>
      </c>
      <c r="C26" s="570">
        <v>2.8853543877150761E-2</v>
      </c>
      <c r="D26" s="571">
        <v>2.7892907360479488E-2</v>
      </c>
      <c r="E26" s="571">
        <v>2.7330154762073962E-2</v>
      </c>
      <c r="F26" s="571">
        <v>2.662745801076272E-2</v>
      </c>
      <c r="G26" s="572">
        <v>2.6083412860326356E-2</v>
      </c>
    </row>
    <row r="27" spans="1:7">
      <c r="A27" s="437">
        <v>16</v>
      </c>
      <c r="B27" s="14" t="s">
        <v>131</v>
      </c>
      <c r="C27" s="570">
        <v>2.2578621041568908E-2</v>
      </c>
      <c r="D27" s="571">
        <v>2.2111788915519671E-2</v>
      </c>
      <c r="E27" s="571">
        <v>2.0447361840320845E-2</v>
      </c>
      <c r="F27" s="571">
        <v>1.7395135748386217E-2</v>
      </c>
      <c r="G27" s="572">
        <v>2.4635979712683862E-2</v>
      </c>
    </row>
    <row r="28" spans="1:7">
      <c r="A28" s="437">
        <v>17</v>
      </c>
      <c r="B28" s="14" t="s">
        <v>130</v>
      </c>
      <c r="C28" s="570">
        <v>4.2142486773019704E-2</v>
      </c>
      <c r="D28" s="571">
        <v>4.3259669810134981E-2</v>
      </c>
      <c r="E28" s="571">
        <v>4.4656417167374264E-2</v>
      </c>
      <c r="F28" s="571">
        <v>4.5337475357161108E-2</v>
      </c>
      <c r="G28" s="572">
        <v>4.7538269481678108E-2</v>
      </c>
    </row>
    <row r="29" spans="1:7">
      <c r="A29" s="437">
        <v>18</v>
      </c>
      <c r="B29" s="14" t="s">
        <v>270</v>
      </c>
      <c r="C29" s="570">
        <v>2.7434685512411561E-2</v>
      </c>
      <c r="D29" s="571">
        <v>2.7667343189778783E-2</v>
      </c>
      <c r="E29" s="571">
        <v>2.2494739779568743E-2</v>
      </c>
      <c r="F29" s="571">
        <v>2.2451442265729073E-2</v>
      </c>
      <c r="G29" s="572">
        <v>-2.3678447919048117E-2</v>
      </c>
    </row>
    <row r="30" spans="1:7">
      <c r="A30" s="437">
        <v>19</v>
      </c>
      <c r="B30" s="14" t="s">
        <v>271</v>
      </c>
      <c r="C30" s="570">
        <v>0.19688625087962838</v>
      </c>
      <c r="D30" s="571">
        <v>0.19364784805177956</v>
      </c>
      <c r="E30" s="571">
        <v>0.15380730897296296</v>
      </c>
      <c r="F30" s="571">
        <v>0.14803119872587431</v>
      </c>
      <c r="G30" s="572">
        <v>-0.13556970613566499</v>
      </c>
    </row>
    <row r="31" spans="1:7">
      <c r="A31" s="13"/>
      <c r="B31" s="225" t="s">
        <v>350</v>
      </c>
      <c r="C31" s="434"/>
      <c r="D31" s="434"/>
      <c r="E31" s="434"/>
      <c r="F31" s="434"/>
      <c r="G31" s="435"/>
    </row>
    <row r="32" spans="1:7">
      <c r="A32" s="437">
        <v>20</v>
      </c>
      <c r="B32" s="14" t="s">
        <v>129</v>
      </c>
      <c r="C32" s="570">
        <v>7.3861947969386596E-2</v>
      </c>
      <c r="D32" s="571">
        <v>9.9002807475713273E-2</v>
      </c>
      <c r="E32" s="571">
        <v>0.10603832241973278</v>
      </c>
      <c r="F32" s="571">
        <v>0.12194945033723455</v>
      </c>
      <c r="G32" s="572">
        <v>0.12040696402608927</v>
      </c>
    </row>
    <row r="33" spans="1:7" ht="15" customHeight="1">
      <c r="A33" s="437">
        <v>21</v>
      </c>
      <c r="B33" s="14" t="s">
        <v>128</v>
      </c>
      <c r="C33" s="570">
        <v>5.2557302352659714E-2</v>
      </c>
      <c r="D33" s="571">
        <v>6.0819272213118482E-2</v>
      </c>
      <c r="E33" s="571">
        <v>7.9659961832198034E-2</v>
      </c>
      <c r="F33" s="571">
        <v>8.6837871758791096E-2</v>
      </c>
      <c r="G33" s="572">
        <v>8.9441224471540903E-2</v>
      </c>
    </row>
    <row r="34" spans="1:7">
      <c r="A34" s="437">
        <v>22</v>
      </c>
      <c r="B34" s="14" t="s">
        <v>127</v>
      </c>
      <c r="C34" s="570">
        <v>0.7221732044365029</v>
      </c>
      <c r="D34" s="571">
        <v>0.71977179354528709</v>
      </c>
      <c r="E34" s="571">
        <v>0.70645130041633664</v>
      </c>
      <c r="F34" s="571">
        <v>0.72900259752692098</v>
      </c>
      <c r="G34" s="572">
        <v>0.7254358103725449</v>
      </c>
    </row>
    <row r="35" spans="1:7" ht="15" customHeight="1">
      <c r="A35" s="437">
        <v>23</v>
      </c>
      <c r="B35" s="14" t="s">
        <v>126</v>
      </c>
      <c r="C35" s="570">
        <v>0.66770310732548221</v>
      </c>
      <c r="D35" s="571">
        <v>0.6917772200058111</v>
      </c>
      <c r="E35" s="571">
        <v>0.67366190004830984</v>
      </c>
      <c r="F35" s="571">
        <v>0.6901482677866343</v>
      </c>
      <c r="G35" s="572">
        <v>0.6786499731280462</v>
      </c>
    </row>
    <row r="36" spans="1:7">
      <c r="A36" s="437">
        <v>24</v>
      </c>
      <c r="B36" s="14" t="s">
        <v>125</v>
      </c>
      <c r="C36" s="570">
        <v>0.40092491860335244</v>
      </c>
      <c r="D36" s="571">
        <v>0.30161798523773614</v>
      </c>
      <c r="E36" s="571">
        <v>0.28784715044421172</v>
      </c>
      <c r="F36" s="571">
        <v>0.16909851824742092</v>
      </c>
      <c r="G36" s="572">
        <v>0.2371468685077375</v>
      </c>
    </row>
    <row r="37" spans="1:7" ht="15" customHeight="1">
      <c r="A37" s="13"/>
      <c r="B37" s="225" t="s">
        <v>351</v>
      </c>
      <c r="C37" s="434"/>
      <c r="D37" s="434"/>
      <c r="E37" s="434"/>
      <c r="F37" s="434"/>
      <c r="G37" s="435"/>
    </row>
    <row r="38" spans="1:7" ht="15" customHeight="1">
      <c r="A38" s="437">
        <v>25</v>
      </c>
      <c r="B38" s="14" t="s">
        <v>124</v>
      </c>
      <c r="C38" s="570">
        <v>0.23726568021521488</v>
      </c>
      <c r="D38" s="571">
        <v>0.24253092119939842</v>
      </c>
      <c r="E38" s="571">
        <v>0.24460029969852023</v>
      </c>
      <c r="F38" s="571">
        <v>0.20322718401638926</v>
      </c>
      <c r="G38" s="572">
        <v>0.17095608435565615</v>
      </c>
    </row>
    <row r="39" spans="1:7" ht="15" customHeight="1">
      <c r="A39" s="437">
        <v>26</v>
      </c>
      <c r="B39" s="14" t="s">
        <v>123</v>
      </c>
      <c r="C39" s="570">
        <v>0.76724763896666226</v>
      </c>
      <c r="D39" s="571">
        <v>0.80119442734561253</v>
      </c>
      <c r="E39" s="571">
        <v>0.80483332334537316</v>
      </c>
      <c r="F39" s="571">
        <v>0.85566491164997349</v>
      </c>
      <c r="G39" s="572">
        <v>0.83632909084451235</v>
      </c>
    </row>
    <row r="40" spans="1:7" ht="15" customHeight="1">
      <c r="A40" s="437">
        <v>27</v>
      </c>
      <c r="B40" s="14" t="s">
        <v>122</v>
      </c>
      <c r="C40" s="570">
        <v>0.2875557051036749</v>
      </c>
      <c r="D40" s="571">
        <v>0.22411063069758203</v>
      </c>
      <c r="E40" s="571">
        <v>0.20882743972783704</v>
      </c>
      <c r="F40" s="571">
        <v>0.19666256224548187</v>
      </c>
      <c r="G40" s="572">
        <v>0.19202131456566429</v>
      </c>
    </row>
    <row r="41" spans="1:7" ht="15" customHeight="1">
      <c r="A41" s="438"/>
      <c r="B41" s="225" t="s">
        <v>394</v>
      </c>
      <c r="C41" s="434"/>
      <c r="D41" s="434"/>
      <c r="E41" s="434"/>
      <c r="F41" s="434"/>
      <c r="G41" s="435"/>
    </row>
    <row r="42" spans="1:7">
      <c r="A42" s="437">
        <v>28</v>
      </c>
      <c r="B42" s="14" t="s">
        <v>377</v>
      </c>
      <c r="C42" s="15">
        <v>201846789.41261044</v>
      </c>
      <c r="D42" s="16">
        <v>165669132.44143599</v>
      </c>
      <c r="E42" s="16">
        <v>166793048.11459017</v>
      </c>
      <c r="F42" s="16">
        <v>112578003.08849999</v>
      </c>
      <c r="G42" s="17">
        <v>96170543.219076931</v>
      </c>
    </row>
    <row r="43" spans="1:7" ht="15" customHeight="1">
      <c r="A43" s="437">
        <v>29</v>
      </c>
      <c r="B43" s="14" t="s">
        <v>389</v>
      </c>
      <c r="C43" s="15">
        <v>175621778.87442183</v>
      </c>
      <c r="D43" s="16">
        <v>146808762.23263481</v>
      </c>
      <c r="E43" s="16">
        <v>139064503.14336678</v>
      </c>
      <c r="F43" s="16">
        <v>101570803.18257138</v>
      </c>
      <c r="G43" s="17">
        <v>83359140.130720779</v>
      </c>
    </row>
    <row r="44" spans="1:7" ht="15" customHeight="1">
      <c r="A44" s="464">
        <v>30</v>
      </c>
      <c r="B44" s="465" t="s">
        <v>378</v>
      </c>
      <c r="C44" s="570">
        <v>1.1493266422095678</v>
      </c>
      <c r="D44" s="571">
        <v>1.128468968214001</v>
      </c>
      <c r="E44" s="571">
        <v>1.1993934062572171</v>
      </c>
      <c r="F44" s="571">
        <v>1.1083697239859707</v>
      </c>
      <c r="G44" s="572">
        <v>1.153689242334623</v>
      </c>
    </row>
    <row r="45" spans="1:7" ht="15" customHeight="1">
      <c r="A45" s="464"/>
      <c r="B45" s="225" t="s">
        <v>496</v>
      </c>
      <c r="C45" s="466"/>
      <c r="D45" s="467"/>
      <c r="E45" s="467"/>
      <c r="F45" s="467"/>
      <c r="G45" s="468"/>
    </row>
    <row r="46" spans="1:7" ht="15" customHeight="1">
      <c r="A46" s="464">
        <v>31</v>
      </c>
      <c r="B46" s="465" t="s">
        <v>503</v>
      </c>
      <c r="C46" s="15">
        <v>703519723.27250004</v>
      </c>
      <c r="D46" s="16">
        <v>585720015.58899999</v>
      </c>
      <c r="E46" s="16">
        <v>498491890.0395</v>
      </c>
      <c r="F46" s="16">
        <v>479345416.62850004</v>
      </c>
      <c r="G46" s="17">
        <v>471847762.30450004</v>
      </c>
    </row>
    <row r="47" spans="1:7" ht="15" customHeight="1">
      <c r="A47" s="464">
        <v>32</v>
      </c>
      <c r="B47" s="465" t="s">
        <v>518</v>
      </c>
      <c r="C47" s="15">
        <v>580745005.39191997</v>
      </c>
      <c r="D47" s="16">
        <v>497867535.08625978</v>
      </c>
      <c r="E47" s="16">
        <v>442966655.69926625</v>
      </c>
      <c r="F47" s="16">
        <v>424045233.53169209</v>
      </c>
      <c r="G47" s="17">
        <v>408458211.5861572</v>
      </c>
    </row>
    <row r="48" spans="1:7" ht="15" thickBot="1">
      <c r="A48" s="439">
        <v>33</v>
      </c>
      <c r="B48" s="227" t="s">
        <v>536</v>
      </c>
      <c r="C48" s="573">
        <v>1.2114089948956595</v>
      </c>
      <c r="D48" s="574">
        <v>1.1764575400312436</v>
      </c>
      <c r="E48" s="574">
        <v>1.1253485643351229</v>
      </c>
      <c r="F48" s="574">
        <v>1.1304110475107485</v>
      </c>
      <c r="G48" s="575">
        <v>1.1551922544834723</v>
      </c>
    </row>
    <row r="49" spans="1:2">
      <c r="A49" s="19"/>
    </row>
    <row r="50" spans="1:2" ht="38.25">
      <c r="B50" s="303" t="s">
        <v>478</v>
      </c>
    </row>
    <row r="51" spans="1:2" ht="51">
      <c r="B51" s="303" t="s">
        <v>393</v>
      </c>
    </row>
    <row r="53" spans="1:2">
      <c r="B53" s="30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C8" sqref="C8:H22"/>
    </sheetView>
  </sheetViews>
  <sheetFormatPr defaultColWidth="9.28515625" defaultRowHeight="12.75"/>
  <cols>
    <col min="1" max="1" width="11.7109375" style="479" bestFit="1" customWidth="1"/>
    <col min="2" max="2" width="65.28515625" style="479" customWidth="1"/>
    <col min="3" max="4" width="15.140625" style="479" bestFit="1" customWidth="1"/>
    <col min="5" max="5" width="17.42578125" style="479" bestFit="1" customWidth="1"/>
    <col min="6" max="6" width="15.140625" style="479" bestFit="1" customWidth="1"/>
    <col min="7" max="7" width="25.85546875" style="479" customWidth="1"/>
    <col min="8" max="8" width="17.85546875" style="479" customWidth="1"/>
    <col min="9" max="16384" width="9.28515625" style="479"/>
  </cols>
  <sheetData>
    <row r="1" spans="1:8" ht="13.5">
      <c r="A1" s="469" t="s">
        <v>30</v>
      </c>
      <c r="B1" s="3" t="str">
        <f>'Info '!C2</f>
        <v>JSC " Halyk Bank Georgia"</v>
      </c>
    </row>
    <row r="2" spans="1:8" ht="13.5">
      <c r="A2" s="470" t="s">
        <v>31</v>
      </c>
      <c r="B2" s="506">
        <f>'1. key ratios '!B2</f>
        <v>44561</v>
      </c>
    </row>
    <row r="3" spans="1:8">
      <c r="A3" s="471" t="s">
        <v>543</v>
      </c>
    </row>
    <row r="5" spans="1:8" ht="15" customHeight="1">
      <c r="A5" s="719" t="s">
        <v>544</v>
      </c>
      <c r="B5" s="720"/>
      <c r="C5" s="725" t="s">
        <v>545</v>
      </c>
      <c r="D5" s="726"/>
      <c r="E5" s="726"/>
      <c r="F5" s="726"/>
      <c r="G5" s="726"/>
      <c r="H5" s="727"/>
    </row>
    <row r="6" spans="1:8">
      <c r="A6" s="721"/>
      <c r="B6" s="722"/>
      <c r="C6" s="728"/>
      <c r="D6" s="729"/>
      <c r="E6" s="729"/>
      <c r="F6" s="729"/>
      <c r="G6" s="729"/>
      <c r="H6" s="730"/>
    </row>
    <row r="7" spans="1:8">
      <c r="A7" s="723"/>
      <c r="B7" s="724"/>
      <c r="C7" s="618" t="s">
        <v>546</v>
      </c>
      <c r="D7" s="618" t="s">
        <v>547</v>
      </c>
      <c r="E7" s="618" t="s">
        <v>548</v>
      </c>
      <c r="F7" s="618" t="s">
        <v>549</v>
      </c>
      <c r="G7" s="569" t="s">
        <v>550</v>
      </c>
      <c r="H7" s="618" t="s">
        <v>108</v>
      </c>
    </row>
    <row r="8" spans="1:8">
      <c r="A8" s="619">
        <v>1</v>
      </c>
      <c r="B8" s="620" t="s">
        <v>95</v>
      </c>
      <c r="C8" s="566">
        <v>107329092</v>
      </c>
      <c r="D8" s="566">
        <v>48000000</v>
      </c>
      <c r="E8" s="566">
        <v>10914047.000000002</v>
      </c>
      <c r="F8" s="566">
        <v>5686000</v>
      </c>
      <c r="G8" s="566">
        <v>0</v>
      </c>
      <c r="H8" s="566">
        <v>171929139</v>
      </c>
    </row>
    <row r="9" spans="1:8">
      <c r="A9" s="619">
        <v>2</v>
      </c>
      <c r="B9" s="620" t="s">
        <v>96</v>
      </c>
      <c r="C9" s="566">
        <v>0</v>
      </c>
      <c r="D9" s="566">
        <v>0</v>
      </c>
      <c r="E9" s="566">
        <v>0</v>
      </c>
      <c r="F9" s="566">
        <v>0</v>
      </c>
      <c r="G9" s="566">
        <v>0</v>
      </c>
      <c r="H9" s="566">
        <v>0</v>
      </c>
    </row>
    <row r="10" spans="1:8">
      <c r="A10" s="619">
        <v>3</v>
      </c>
      <c r="B10" s="620" t="s">
        <v>268</v>
      </c>
      <c r="C10" s="566">
        <v>0</v>
      </c>
      <c r="D10" s="566">
        <v>0</v>
      </c>
      <c r="E10" s="566">
        <v>0</v>
      </c>
      <c r="F10" s="566">
        <v>0</v>
      </c>
      <c r="G10" s="566">
        <v>0</v>
      </c>
      <c r="H10" s="566">
        <v>0</v>
      </c>
    </row>
    <row r="11" spans="1:8">
      <c r="A11" s="619">
        <v>4</v>
      </c>
      <c r="B11" s="620" t="s">
        <v>97</v>
      </c>
      <c r="C11" s="566">
        <v>0</v>
      </c>
      <c r="D11" s="566">
        <v>0</v>
      </c>
      <c r="E11" s="566">
        <v>0</v>
      </c>
      <c r="F11" s="566">
        <v>0</v>
      </c>
      <c r="G11" s="566">
        <v>0</v>
      </c>
      <c r="H11" s="566">
        <v>0</v>
      </c>
    </row>
    <row r="12" spans="1:8">
      <c r="A12" s="619">
        <v>5</v>
      </c>
      <c r="B12" s="620" t="s">
        <v>98</v>
      </c>
      <c r="C12" s="566">
        <v>0</v>
      </c>
      <c r="D12" s="566">
        <v>0</v>
      </c>
      <c r="E12" s="566">
        <v>0</v>
      </c>
      <c r="F12" s="566">
        <v>0</v>
      </c>
      <c r="G12" s="566">
        <v>0</v>
      </c>
      <c r="H12" s="566">
        <v>0</v>
      </c>
    </row>
    <row r="13" spans="1:8">
      <c r="A13" s="619">
        <v>6</v>
      </c>
      <c r="B13" s="620" t="s">
        <v>99</v>
      </c>
      <c r="C13" s="566">
        <v>50917544.409999996</v>
      </c>
      <c r="D13" s="566">
        <v>0</v>
      </c>
      <c r="E13" s="566">
        <v>0</v>
      </c>
      <c r="F13" s="566">
        <v>849241.59</v>
      </c>
      <c r="G13" s="566">
        <v>0</v>
      </c>
      <c r="H13" s="566">
        <v>51766786</v>
      </c>
    </row>
    <row r="14" spans="1:8">
      <c r="A14" s="619">
        <v>7</v>
      </c>
      <c r="B14" s="620" t="s">
        <v>100</v>
      </c>
      <c r="C14" s="566">
        <v>0</v>
      </c>
      <c r="D14" s="566">
        <v>108580759.56999992</v>
      </c>
      <c r="E14" s="566">
        <v>107243337.22000016</v>
      </c>
      <c r="F14" s="566">
        <v>326804168.69999999</v>
      </c>
      <c r="G14" s="566">
        <v>4404056.53</v>
      </c>
      <c r="H14" s="566">
        <v>547032322.01999998</v>
      </c>
    </row>
    <row r="15" spans="1:8">
      <c r="A15" s="619">
        <v>8</v>
      </c>
      <c r="B15" s="472" t="s">
        <v>101</v>
      </c>
      <c r="C15" s="566">
        <v>0</v>
      </c>
      <c r="D15" s="566">
        <v>0</v>
      </c>
      <c r="E15" s="566">
        <v>0</v>
      </c>
      <c r="F15" s="566">
        <v>0</v>
      </c>
      <c r="G15" s="566">
        <v>0</v>
      </c>
      <c r="H15" s="566">
        <v>0</v>
      </c>
    </row>
    <row r="16" spans="1:8">
      <c r="A16" s="619">
        <v>9</v>
      </c>
      <c r="B16" s="620" t="s">
        <v>102</v>
      </c>
      <c r="C16" s="566">
        <v>0</v>
      </c>
      <c r="D16" s="566">
        <v>0</v>
      </c>
      <c r="E16" s="566">
        <v>0</v>
      </c>
      <c r="F16" s="566">
        <v>0</v>
      </c>
      <c r="G16" s="566">
        <v>0</v>
      </c>
      <c r="H16" s="566">
        <v>0</v>
      </c>
    </row>
    <row r="17" spans="1:8">
      <c r="A17" s="619">
        <v>10</v>
      </c>
      <c r="B17" s="507" t="s">
        <v>562</v>
      </c>
      <c r="C17" s="566">
        <v>0</v>
      </c>
      <c r="D17" s="566">
        <v>374571.29000000004</v>
      </c>
      <c r="E17" s="566">
        <v>2983130.8800000004</v>
      </c>
      <c r="F17" s="566">
        <v>6953037.4499999993</v>
      </c>
      <c r="G17" s="566">
        <v>4129343.1500000004</v>
      </c>
      <c r="H17" s="566">
        <v>14440082.77</v>
      </c>
    </row>
    <row r="18" spans="1:8">
      <c r="A18" s="619">
        <v>11</v>
      </c>
      <c r="B18" s="620" t="s">
        <v>104</v>
      </c>
      <c r="C18" s="566">
        <v>0</v>
      </c>
      <c r="D18" s="566">
        <v>129164.97</v>
      </c>
      <c r="E18" s="566">
        <v>1760389.5200000005</v>
      </c>
      <c r="F18" s="566">
        <v>39986356.769999996</v>
      </c>
      <c r="G18" s="566">
        <v>33.24</v>
      </c>
      <c r="H18" s="566">
        <v>41875944.5</v>
      </c>
    </row>
    <row r="19" spans="1:8">
      <c r="A19" s="619">
        <v>12</v>
      </c>
      <c r="B19" s="620" t="s">
        <v>105</v>
      </c>
      <c r="C19" s="566">
        <v>0</v>
      </c>
      <c r="D19" s="566">
        <v>0</v>
      </c>
      <c r="E19" s="566">
        <v>0</v>
      </c>
      <c r="F19" s="566">
        <v>0</v>
      </c>
      <c r="G19" s="566">
        <v>0</v>
      </c>
      <c r="H19" s="566">
        <v>0</v>
      </c>
    </row>
    <row r="20" spans="1:8">
      <c r="A20" s="473">
        <v>13</v>
      </c>
      <c r="B20" s="472" t="s">
        <v>246</v>
      </c>
      <c r="C20" s="566">
        <v>0</v>
      </c>
      <c r="D20" s="566">
        <v>0</v>
      </c>
      <c r="E20" s="566">
        <v>0</v>
      </c>
      <c r="F20" s="566">
        <v>0</v>
      </c>
      <c r="G20" s="566">
        <v>0</v>
      </c>
      <c r="H20" s="566">
        <v>0</v>
      </c>
    </row>
    <row r="21" spans="1:8">
      <c r="A21" s="619">
        <v>14</v>
      </c>
      <c r="B21" s="620" t="s">
        <v>107</v>
      </c>
      <c r="C21" s="566">
        <v>10332292.119999999</v>
      </c>
      <c r="D21" s="566">
        <v>14806240.719999993</v>
      </c>
      <c r="E21" s="566">
        <v>20866526.560000014</v>
      </c>
      <c r="F21" s="566">
        <v>102707337.00000013</v>
      </c>
      <c r="G21" s="566">
        <v>25312634.309999999</v>
      </c>
      <c r="H21" s="566">
        <v>174025030.71000016</v>
      </c>
    </row>
    <row r="22" spans="1:8">
      <c r="A22" s="474">
        <v>15</v>
      </c>
      <c r="B22" s="621" t="s">
        <v>108</v>
      </c>
      <c r="C22" s="566">
        <f>+SUM(C8:C16)+SUM(C18:C21)</f>
        <v>168578928.53</v>
      </c>
      <c r="D22" s="566">
        <f t="shared" ref="D22:G22" si="0">+SUM(D8:D16)+SUM(D18:D21)</f>
        <v>171516165.25999993</v>
      </c>
      <c r="E22" s="566">
        <f t="shared" si="0"/>
        <v>140784300.30000019</v>
      </c>
      <c r="F22" s="566">
        <f t="shared" si="0"/>
        <v>476033104.06000006</v>
      </c>
      <c r="G22" s="566">
        <f t="shared" si="0"/>
        <v>29716724.079999998</v>
      </c>
      <c r="H22" s="566">
        <f>+SUM(H8:H16)+SUM(H18:H21)</f>
        <v>986629222.23000014</v>
      </c>
    </row>
    <row r="26" spans="1:8" ht="51">
      <c r="B26" s="508" t="s">
        <v>691</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topLeftCell="C1" zoomScale="85" zoomScaleNormal="85" workbookViewId="0">
      <selection activeCell="C7" sqref="C7:I23"/>
    </sheetView>
  </sheetViews>
  <sheetFormatPr defaultColWidth="9.28515625" defaultRowHeight="12.75"/>
  <cols>
    <col min="1" max="1" width="11.7109375" style="509" bestFit="1" customWidth="1"/>
    <col min="2" max="2" width="114.7109375" style="479" customWidth="1"/>
    <col min="3" max="3" width="22.42578125" style="479" customWidth="1"/>
    <col min="4" max="4" width="23.5703125" style="479" customWidth="1"/>
    <col min="5" max="8" width="22.28515625" style="479" customWidth="1"/>
    <col min="9" max="9" width="41.42578125" style="479" customWidth="1"/>
    <col min="10" max="16384" width="9.28515625" style="479"/>
  </cols>
  <sheetData>
    <row r="1" spans="1:9" ht="13.5">
      <c r="A1" s="469" t="s">
        <v>30</v>
      </c>
      <c r="B1" s="3" t="str">
        <f>'Info '!C2</f>
        <v>JSC " Halyk Bank Georgia"</v>
      </c>
    </row>
    <row r="2" spans="1:9" ht="13.5">
      <c r="A2" s="470" t="s">
        <v>31</v>
      </c>
      <c r="B2" s="506">
        <f>'1. key ratios '!B2</f>
        <v>44561</v>
      </c>
    </row>
    <row r="3" spans="1:9">
      <c r="A3" s="471" t="s">
        <v>551</v>
      </c>
    </row>
    <row r="4" spans="1:9">
      <c r="C4" s="510" t="s">
        <v>0</v>
      </c>
      <c r="D4" s="510" t="s">
        <v>1</v>
      </c>
      <c r="E4" s="510" t="s">
        <v>2</v>
      </c>
      <c r="F4" s="510" t="s">
        <v>3</v>
      </c>
      <c r="G4" s="510" t="s">
        <v>4</v>
      </c>
      <c r="H4" s="510" t="s">
        <v>5</v>
      </c>
      <c r="I4" s="510" t="s">
        <v>8</v>
      </c>
    </row>
    <row r="5" spans="1:9" ht="44.25" customHeight="1">
      <c r="A5" s="719" t="s">
        <v>552</v>
      </c>
      <c r="B5" s="720"/>
      <c r="C5" s="733" t="s">
        <v>553</v>
      </c>
      <c r="D5" s="733"/>
      <c r="E5" s="733" t="s">
        <v>554</v>
      </c>
      <c r="F5" s="733" t="s">
        <v>555</v>
      </c>
      <c r="G5" s="731" t="s">
        <v>556</v>
      </c>
      <c r="H5" s="731" t="s">
        <v>557</v>
      </c>
      <c r="I5" s="511" t="s">
        <v>558</v>
      </c>
    </row>
    <row r="6" spans="1:9" ht="60" customHeight="1">
      <c r="A6" s="723"/>
      <c r="B6" s="724"/>
      <c r="C6" s="499" t="s">
        <v>559</v>
      </c>
      <c r="D6" s="499" t="s">
        <v>560</v>
      </c>
      <c r="E6" s="733"/>
      <c r="F6" s="733"/>
      <c r="G6" s="732"/>
      <c r="H6" s="732"/>
      <c r="I6" s="511" t="s">
        <v>561</v>
      </c>
    </row>
    <row r="7" spans="1:9">
      <c r="A7" s="477">
        <v>1</v>
      </c>
      <c r="B7" s="472" t="s">
        <v>95</v>
      </c>
      <c r="C7" s="564">
        <v>0</v>
      </c>
      <c r="D7" s="564">
        <v>171929139</v>
      </c>
      <c r="E7" s="564">
        <v>0</v>
      </c>
      <c r="F7" s="564">
        <v>0</v>
      </c>
      <c r="G7" s="564">
        <v>0</v>
      </c>
      <c r="H7" s="564">
        <v>0</v>
      </c>
      <c r="I7" s="476">
        <f t="shared" ref="I7:I23" si="0">C7+D7-E7-F7-G7</f>
        <v>171929139</v>
      </c>
    </row>
    <row r="8" spans="1:9">
      <c r="A8" s="477">
        <v>2</v>
      </c>
      <c r="B8" s="472" t="s">
        <v>96</v>
      </c>
      <c r="C8" s="564">
        <v>0</v>
      </c>
      <c r="D8" s="564">
        <v>0</v>
      </c>
      <c r="E8" s="564">
        <v>0</v>
      </c>
      <c r="F8" s="564">
        <v>0</v>
      </c>
      <c r="G8" s="564">
        <v>0</v>
      </c>
      <c r="H8" s="564">
        <v>0</v>
      </c>
      <c r="I8" s="476">
        <f t="shared" si="0"/>
        <v>0</v>
      </c>
    </row>
    <row r="9" spans="1:9">
      <c r="A9" s="477">
        <v>3</v>
      </c>
      <c r="B9" s="472" t="s">
        <v>268</v>
      </c>
      <c r="C9" s="564">
        <v>0</v>
      </c>
      <c r="D9" s="564">
        <v>0</v>
      </c>
      <c r="E9" s="564">
        <v>0</v>
      </c>
      <c r="F9" s="564">
        <v>0</v>
      </c>
      <c r="G9" s="564">
        <v>0</v>
      </c>
      <c r="H9" s="564">
        <v>0</v>
      </c>
      <c r="I9" s="476">
        <f t="shared" si="0"/>
        <v>0</v>
      </c>
    </row>
    <row r="10" spans="1:9">
      <c r="A10" s="477">
        <v>4</v>
      </c>
      <c r="B10" s="472" t="s">
        <v>97</v>
      </c>
      <c r="C10" s="564">
        <v>0</v>
      </c>
      <c r="D10" s="564">
        <v>0</v>
      </c>
      <c r="E10" s="564">
        <v>0</v>
      </c>
      <c r="F10" s="564">
        <v>0</v>
      </c>
      <c r="G10" s="564">
        <v>0</v>
      </c>
      <c r="H10" s="564">
        <v>0</v>
      </c>
      <c r="I10" s="476">
        <f t="shared" si="0"/>
        <v>0</v>
      </c>
    </row>
    <row r="11" spans="1:9">
      <c r="A11" s="477">
        <v>5</v>
      </c>
      <c r="B11" s="472" t="s">
        <v>98</v>
      </c>
      <c r="C11" s="564">
        <v>0</v>
      </c>
      <c r="D11" s="564">
        <v>0</v>
      </c>
      <c r="E11" s="564">
        <v>0</v>
      </c>
      <c r="F11" s="564">
        <v>0</v>
      </c>
      <c r="G11" s="564">
        <v>0</v>
      </c>
      <c r="H11" s="564">
        <v>0</v>
      </c>
      <c r="I11" s="476">
        <f t="shared" si="0"/>
        <v>0</v>
      </c>
    </row>
    <row r="12" spans="1:9">
      <c r="A12" s="477">
        <v>6</v>
      </c>
      <c r="B12" s="472" t="s">
        <v>99</v>
      </c>
      <c r="C12" s="564">
        <v>0</v>
      </c>
      <c r="D12" s="564">
        <v>51766786</v>
      </c>
      <c r="E12" s="564">
        <v>0</v>
      </c>
      <c r="F12" s="564">
        <v>0</v>
      </c>
      <c r="G12" s="564">
        <v>0</v>
      </c>
      <c r="H12" s="564">
        <v>0</v>
      </c>
      <c r="I12" s="476">
        <f t="shared" si="0"/>
        <v>51766786</v>
      </c>
    </row>
    <row r="13" spans="1:9">
      <c r="A13" s="477">
        <v>7</v>
      </c>
      <c r="B13" s="472" t="s">
        <v>100</v>
      </c>
      <c r="C13" s="564">
        <v>37470660.790000007</v>
      </c>
      <c r="D13" s="564">
        <v>529908112.51999986</v>
      </c>
      <c r="E13" s="564">
        <v>20346860.590000007</v>
      </c>
      <c r="F13" s="564">
        <v>8826481.2889999989</v>
      </c>
      <c r="G13" s="564">
        <v>0</v>
      </c>
      <c r="H13" s="564">
        <v>0</v>
      </c>
      <c r="I13" s="476">
        <f t="shared" si="0"/>
        <v>538205431.43099976</v>
      </c>
    </row>
    <row r="14" spans="1:9">
      <c r="A14" s="477">
        <v>8</v>
      </c>
      <c r="B14" s="472" t="s">
        <v>101</v>
      </c>
      <c r="C14" s="564">
        <v>0</v>
      </c>
      <c r="D14" s="564">
        <v>0</v>
      </c>
      <c r="E14" s="564">
        <v>0</v>
      </c>
      <c r="F14" s="564">
        <v>0</v>
      </c>
      <c r="G14" s="564">
        <v>0</v>
      </c>
      <c r="H14" s="564">
        <v>0</v>
      </c>
      <c r="I14" s="476">
        <f t="shared" si="0"/>
        <v>0</v>
      </c>
    </row>
    <row r="15" spans="1:9">
      <c r="A15" s="477">
        <v>9</v>
      </c>
      <c r="B15" s="472" t="s">
        <v>102</v>
      </c>
      <c r="C15" s="564">
        <v>0</v>
      </c>
      <c r="D15" s="564">
        <v>0</v>
      </c>
      <c r="E15" s="564">
        <v>0</v>
      </c>
      <c r="F15" s="564">
        <v>0</v>
      </c>
      <c r="G15" s="564">
        <v>0</v>
      </c>
      <c r="H15" s="564">
        <v>0</v>
      </c>
      <c r="I15" s="476">
        <f t="shared" si="0"/>
        <v>0</v>
      </c>
    </row>
    <row r="16" spans="1:9">
      <c r="A16" s="477">
        <v>10</v>
      </c>
      <c r="B16" s="507" t="s">
        <v>562</v>
      </c>
      <c r="C16" s="564">
        <v>22004452.899999991</v>
      </c>
      <c r="D16" s="564">
        <v>78.98</v>
      </c>
      <c r="E16" s="564">
        <v>7564449.1099999994</v>
      </c>
      <c r="F16" s="564">
        <v>0</v>
      </c>
      <c r="G16" s="564">
        <v>0</v>
      </c>
      <c r="H16" s="564">
        <v>0</v>
      </c>
      <c r="I16" s="476">
        <f t="shared" si="0"/>
        <v>14440082.769999992</v>
      </c>
    </row>
    <row r="17" spans="1:9">
      <c r="A17" s="477">
        <v>11</v>
      </c>
      <c r="B17" s="472" t="s">
        <v>104</v>
      </c>
      <c r="C17" s="564">
        <v>1548868.1999999997</v>
      </c>
      <c r="D17" s="564">
        <v>40818312.130000018</v>
      </c>
      <c r="E17" s="564">
        <v>491400.31</v>
      </c>
      <c r="F17" s="564">
        <v>808344.93000000017</v>
      </c>
      <c r="G17" s="564">
        <v>0</v>
      </c>
      <c r="H17" s="564">
        <v>0</v>
      </c>
      <c r="I17" s="476">
        <f t="shared" si="0"/>
        <v>41067435.090000018</v>
      </c>
    </row>
    <row r="18" spans="1:9">
      <c r="A18" s="477">
        <v>12</v>
      </c>
      <c r="B18" s="472" t="s">
        <v>105</v>
      </c>
      <c r="C18" s="564">
        <v>0</v>
      </c>
      <c r="D18" s="564">
        <v>0</v>
      </c>
      <c r="E18" s="564">
        <v>0</v>
      </c>
      <c r="F18" s="564">
        <v>0</v>
      </c>
      <c r="G18" s="564">
        <v>0</v>
      </c>
      <c r="H18" s="564">
        <v>0</v>
      </c>
      <c r="I18" s="476">
        <f t="shared" si="0"/>
        <v>0</v>
      </c>
    </row>
    <row r="19" spans="1:9">
      <c r="A19" s="477">
        <v>13</v>
      </c>
      <c r="B19" s="472" t="s">
        <v>246</v>
      </c>
      <c r="C19" s="564">
        <v>0</v>
      </c>
      <c r="D19" s="564">
        <v>0</v>
      </c>
      <c r="E19" s="564">
        <v>0</v>
      </c>
      <c r="F19" s="564">
        <v>0</v>
      </c>
      <c r="G19" s="564">
        <v>0</v>
      </c>
      <c r="H19" s="564">
        <v>0</v>
      </c>
      <c r="I19" s="476">
        <f t="shared" si="0"/>
        <v>0</v>
      </c>
    </row>
    <row r="20" spans="1:9">
      <c r="A20" s="477">
        <v>14</v>
      </c>
      <c r="B20" s="472" t="s">
        <v>107</v>
      </c>
      <c r="C20" s="564">
        <v>32816455.770000003</v>
      </c>
      <c r="D20" s="564">
        <v>160110729.68000007</v>
      </c>
      <c r="E20" s="564">
        <v>14400736.490000002</v>
      </c>
      <c r="F20" s="564">
        <v>2161108.5300000007</v>
      </c>
      <c r="G20" s="564">
        <v>0</v>
      </c>
      <c r="H20" s="564">
        <v>0</v>
      </c>
      <c r="I20" s="476">
        <f t="shared" si="0"/>
        <v>176365340.43000007</v>
      </c>
    </row>
    <row r="21" spans="1:9" s="512" customFormat="1">
      <c r="A21" s="478">
        <v>15</v>
      </c>
      <c r="B21" s="481" t="s">
        <v>108</v>
      </c>
      <c r="C21" s="552">
        <f>SUM(C7:C15)+SUM(C17:C20)</f>
        <v>71835984.76000002</v>
      </c>
      <c r="D21" s="552">
        <f t="shared" ref="D21:H21" si="1">SUM(D7:D15)+SUM(D17:D20)</f>
        <v>954533079.32999992</v>
      </c>
      <c r="E21" s="552">
        <f t="shared" si="1"/>
        <v>35238997.390000008</v>
      </c>
      <c r="F21" s="552">
        <f t="shared" si="1"/>
        <v>11795934.749</v>
      </c>
      <c r="G21" s="552">
        <f t="shared" si="1"/>
        <v>0</v>
      </c>
      <c r="H21" s="552">
        <f t="shared" si="1"/>
        <v>0</v>
      </c>
      <c r="I21" s="476">
        <f t="shared" si="0"/>
        <v>979334131.95099998</v>
      </c>
    </row>
    <row r="22" spans="1:9">
      <c r="A22" s="513">
        <v>16</v>
      </c>
      <c r="B22" s="514" t="s">
        <v>563</v>
      </c>
      <c r="C22" s="564">
        <v>54537091.819999978</v>
      </c>
      <c r="D22" s="564">
        <v>690425492.30000091</v>
      </c>
      <c r="E22" s="564">
        <v>27008172.630000018</v>
      </c>
      <c r="F22" s="564">
        <v>11795934.749000009</v>
      </c>
      <c r="G22" s="564">
        <v>0</v>
      </c>
      <c r="H22" s="564">
        <v>0</v>
      </c>
      <c r="I22" s="476">
        <f>C22+D22-E22-F22-G22</f>
        <v>706158476.74100089</v>
      </c>
    </row>
    <row r="23" spans="1:9">
      <c r="A23" s="513">
        <v>17</v>
      </c>
      <c r="B23" s="514" t="s">
        <v>564</v>
      </c>
      <c r="C23" s="564">
        <v>0</v>
      </c>
      <c r="D23" s="564">
        <v>17328411.450000003</v>
      </c>
      <c r="E23" s="564">
        <v>0</v>
      </c>
      <c r="F23" s="564">
        <v>0</v>
      </c>
      <c r="G23" s="564">
        <v>0</v>
      </c>
      <c r="H23" s="564">
        <v>0</v>
      </c>
      <c r="I23" s="476">
        <f t="shared" si="0"/>
        <v>17328411.450000003</v>
      </c>
    </row>
    <row r="26" spans="1:9" ht="25.5">
      <c r="B26" s="508" t="s">
        <v>691</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C7" workbookViewId="0">
      <selection activeCell="C7" sqref="C7:I34"/>
    </sheetView>
  </sheetViews>
  <sheetFormatPr defaultColWidth="9.28515625" defaultRowHeight="12.75"/>
  <cols>
    <col min="1" max="1" width="11" style="479" bestFit="1" customWidth="1"/>
    <col min="2" max="2" width="93.42578125" style="479" customWidth="1"/>
    <col min="3" max="8" width="22" style="479" customWidth="1"/>
    <col min="9" max="9" width="42.28515625" style="479" bestFit="1" customWidth="1"/>
    <col min="10" max="16384" width="9.28515625" style="479"/>
  </cols>
  <sheetData>
    <row r="1" spans="1:9" ht="13.5">
      <c r="A1" s="469" t="s">
        <v>30</v>
      </c>
      <c r="B1" s="3" t="str">
        <f>'Info '!C2</f>
        <v>JSC " Halyk Bank Georgia"</v>
      </c>
    </row>
    <row r="2" spans="1:9" ht="13.5">
      <c r="A2" s="470" t="s">
        <v>31</v>
      </c>
      <c r="B2" s="506">
        <f>'1. key ratios '!B2</f>
        <v>44561</v>
      </c>
    </row>
    <row r="3" spans="1:9">
      <c r="A3" s="471" t="s">
        <v>565</v>
      </c>
    </row>
    <row r="4" spans="1:9">
      <c r="C4" s="510" t="s">
        <v>0</v>
      </c>
      <c r="D4" s="510" t="s">
        <v>1</v>
      </c>
      <c r="E4" s="510" t="s">
        <v>2</v>
      </c>
      <c r="F4" s="510" t="s">
        <v>3</v>
      </c>
      <c r="G4" s="510" t="s">
        <v>4</v>
      </c>
      <c r="H4" s="510" t="s">
        <v>5</v>
      </c>
      <c r="I4" s="510" t="s">
        <v>8</v>
      </c>
    </row>
    <row r="5" spans="1:9" ht="46.5" customHeight="1">
      <c r="A5" s="719" t="s">
        <v>706</v>
      </c>
      <c r="B5" s="720"/>
      <c r="C5" s="733" t="s">
        <v>553</v>
      </c>
      <c r="D5" s="733"/>
      <c r="E5" s="733" t="s">
        <v>554</v>
      </c>
      <c r="F5" s="733" t="s">
        <v>555</v>
      </c>
      <c r="G5" s="731" t="s">
        <v>556</v>
      </c>
      <c r="H5" s="731" t="s">
        <v>557</v>
      </c>
      <c r="I5" s="511" t="s">
        <v>558</v>
      </c>
    </row>
    <row r="6" spans="1:9" ht="75" customHeight="1">
      <c r="A6" s="723"/>
      <c r="B6" s="724"/>
      <c r="C6" s="499" t="s">
        <v>559</v>
      </c>
      <c r="D6" s="499" t="s">
        <v>560</v>
      </c>
      <c r="E6" s="733"/>
      <c r="F6" s="733"/>
      <c r="G6" s="732"/>
      <c r="H6" s="732"/>
      <c r="I6" s="511" t="s">
        <v>561</v>
      </c>
    </row>
    <row r="7" spans="1:9">
      <c r="A7" s="475">
        <v>1</v>
      </c>
      <c r="B7" s="480" t="s">
        <v>696</v>
      </c>
      <c r="C7" s="657">
        <v>2049297.0599999994</v>
      </c>
      <c r="D7" s="564">
        <v>187140852.84</v>
      </c>
      <c r="E7" s="564">
        <v>690784.8</v>
      </c>
      <c r="F7" s="564">
        <v>284832.65999999986</v>
      </c>
      <c r="G7" s="564">
        <v>0</v>
      </c>
      <c r="H7" s="564">
        <v>0</v>
      </c>
      <c r="I7" s="476">
        <f t="shared" ref="I7:I34" si="0">C7+D7-E7-F7-G7</f>
        <v>188214532.44</v>
      </c>
    </row>
    <row r="8" spans="1:9">
      <c r="A8" s="475">
        <v>2</v>
      </c>
      <c r="B8" s="480" t="s">
        <v>566</v>
      </c>
      <c r="C8" s="564">
        <v>5655452.6999999993</v>
      </c>
      <c r="D8" s="564">
        <v>92131127.400000006</v>
      </c>
      <c r="E8" s="564">
        <v>1934622.7400000005</v>
      </c>
      <c r="F8" s="564">
        <v>772822.10999999987</v>
      </c>
      <c r="G8" s="564">
        <v>0</v>
      </c>
      <c r="H8" s="564">
        <v>0</v>
      </c>
      <c r="I8" s="476">
        <f t="shared" si="0"/>
        <v>95079135.250000015</v>
      </c>
    </row>
    <row r="9" spans="1:9">
      <c r="A9" s="475">
        <v>3</v>
      </c>
      <c r="B9" s="480" t="s">
        <v>567</v>
      </c>
      <c r="C9" s="564">
        <v>0</v>
      </c>
      <c r="D9" s="564">
        <v>0</v>
      </c>
      <c r="E9" s="564">
        <v>0</v>
      </c>
      <c r="F9" s="564">
        <v>0</v>
      </c>
      <c r="G9" s="564">
        <v>0</v>
      </c>
      <c r="H9" s="564">
        <v>0</v>
      </c>
      <c r="I9" s="476">
        <f t="shared" si="0"/>
        <v>0</v>
      </c>
    </row>
    <row r="10" spans="1:9">
      <c r="A10" s="475">
        <v>4</v>
      </c>
      <c r="B10" s="480" t="s">
        <v>697</v>
      </c>
      <c r="C10" s="564">
        <v>2964026.9000000004</v>
      </c>
      <c r="D10" s="564">
        <v>37387326.819999993</v>
      </c>
      <c r="E10" s="564">
        <v>2239032.6</v>
      </c>
      <c r="F10" s="564">
        <v>466697.31999999977</v>
      </c>
      <c r="G10" s="564">
        <v>0</v>
      </c>
      <c r="H10" s="564">
        <v>0</v>
      </c>
      <c r="I10" s="476">
        <f t="shared" si="0"/>
        <v>37645623.79999999</v>
      </c>
    </row>
    <row r="11" spans="1:9">
      <c r="A11" s="475">
        <v>5</v>
      </c>
      <c r="B11" s="480" t="s">
        <v>568</v>
      </c>
      <c r="C11" s="564">
        <v>9501554</v>
      </c>
      <c r="D11" s="564">
        <v>134093336.41</v>
      </c>
      <c r="E11" s="564">
        <v>5059159.3800000008</v>
      </c>
      <c r="F11" s="564">
        <v>2226383.7989999992</v>
      </c>
      <c r="G11" s="564">
        <v>0</v>
      </c>
      <c r="H11" s="564">
        <v>0</v>
      </c>
      <c r="I11" s="476">
        <f t="shared" si="0"/>
        <v>136309347.23100001</v>
      </c>
    </row>
    <row r="12" spans="1:9">
      <c r="A12" s="475">
        <v>6</v>
      </c>
      <c r="B12" s="480" t="s">
        <v>569</v>
      </c>
      <c r="C12" s="564">
        <v>1632102.7500000002</v>
      </c>
      <c r="D12" s="564">
        <v>36236352.679999992</v>
      </c>
      <c r="E12" s="564">
        <v>823993.25000000012</v>
      </c>
      <c r="F12" s="564">
        <v>653658.7900000005</v>
      </c>
      <c r="G12" s="564">
        <v>0</v>
      </c>
      <c r="H12" s="564">
        <v>0</v>
      </c>
      <c r="I12" s="476">
        <f t="shared" si="0"/>
        <v>36390803.389999993</v>
      </c>
    </row>
    <row r="13" spans="1:9">
      <c r="A13" s="475">
        <v>7</v>
      </c>
      <c r="B13" s="480" t="s">
        <v>570</v>
      </c>
      <c r="C13" s="564">
        <v>538543.65</v>
      </c>
      <c r="D13" s="564">
        <v>4894787.299999998</v>
      </c>
      <c r="E13" s="564">
        <v>483303.29000000004</v>
      </c>
      <c r="F13" s="564">
        <v>32683.690000000002</v>
      </c>
      <c r="G13" s="564">
        <v>0</v>
      </c>
      <c r="H13" s="564">
        <v>0</v>
      </c>
      <c r="I13" s="476">
        <f t="shared" si="0"/>
        <v>4917343.9699999979</v>
      </c>
    </row>
    <row r="14" spans="1:9">
      <c r="A14" s="475">
        <v>8</v>
      </c>
      <c r="B14" s="480" t="s">
        <v>571</v>
      </c>
      <c r="C14" s="564">
        <v>444784.2</v>
      </c>
      <c r="D14" s="564">
        <v>1977422.5699999996</v>
      </c>
      <c r="E14" s="564">
        <v>133897.39000000001</v>
      </c>
      <c r="F14" s="564">
        <v>39095.14</v>
      </c>
      <c r="G14" s="564">
        <v>0</v>
      </c>
      <c r="H14" s="564">
        <v>0</v>
      </c>
      <c r="I14" s="476">
        <f t="shared" si="0"/>
        <v>2249214.2399999993</v>
      </c>
    </row>
    <row r="15" spans="1:9">
      <c r="A15" s="475">
        <v>9</v>
      </c>
      <c r="B15" s="480" t="s">
        <v>572</v>
      </c>
      <c r="C15" s="564">
        <v>3729234.6799999997</v>
      </c>
      <c r="D15" s="564">
        <v>12087569.749999998</v>
      </c>
      <c r="E15" s="564">
        <v>1120082.3599999999</v>
      </c>
      <c r="F15" s="564">
        <v>239818.19999999998</v>
      </c>
      <c r="G15" s="564">
        <v>0</v>
      </c>
      <c r="H15" s="564">
        <v>0</v>
      </c>
      <c r="I15" s="476">
        <f t="shared" si="0"/>
        <v>14456903.869999999</v>
      </c>
    </row>
    <row r="16" spans="1:9">
      <c r="A16" s="475">
        <v>10</v>
      </c>
      <c r="B16" s="480" t="s">
        <v>573</v>
      </c>
      <c r="C16" s="564">
        <v>94394.22</v>
      </c>
      <c r="D16" s="564">
        <v>87314.21</v>
      </c>
      <c r="E16" s="564">
        <v>35544.339999999997</v>
      </c>
      <c r="F16" s="564">
        <v>271.85000000000002</v>
      </c>
      <c r="G16" s="564">
        <v>0</v>
      </c>
      <c r="H16" s="564">
        <v>0</v>
      </c>
      <c r="I16" s="476">
        <f t="shared" si="0"/>
        <v>145892.24</v>
      </c>
    </row>
    <row r="17" spans="1:10">
      <c r="A17" s="475">
        <v>11</v>
      </c>
      <c r="B17" s="480" t="s">
        <v>574</v>
      </c>
      <c r="C17" s="564">
        <v>33809.769999999997</v>
      </c>
      <c r="D17" s="564">
        <v>16246038.880000001</v>
      </c>
      <c r="E17" s="564">
        <v>23264.32</v>
      </c>
      <c r="F17" s="564">
        <v>322736.2</v>
      </c>
      <c r="G17" s="564">
        <v>0</v>
      </c>
      <c r="H17" s="564">
        <v>0</v>
      </c>
      <c r="I17" s="476">
        <f t="shared" si="0"/>
        <v>15933848.130000001</v>
      </c>
    </row>
    <row r="18" spans="1:10">
      <c r="A18" s="475">
        <v>12</v>
      </c>
      <c r="B18" s="480" t="s">
        <v>575</v>
      </c>
      <c r="C18" s="564">
        <v>5090741.6199999992</v>
      </c>
      <c r="D18" s="564">
        <v>91422451.710000023</v>
      </c>
      <c r="E18" s="564">
        <v>2567398.8500000006</v>
      </c>
      <c r="F18" s="564">
        <v>1696773.2099999997</v>
      </c>
      <c r="G18" s="564">
        <v>0</v>
      </c>
      <c r="H18" s="564">
        <v>0</v>
      </c>
      <c r="I18" s="476">
        <f t="shared" si="0"/>
        <v>92249021.270000041</v>
      </c>
    </row>
    <row r="19" spans="1:10">
      <c r="A19" s="475">
        <v>13</v>
      </c>
      <c r="B19" s="480" t="s">
        <v>576</v>
      </c>
      <c r="C19" s="564">
        <v>2278086.5300000003</v>
      </c>
      <c r="D19" s="564">
        <v>59047764.059999995</v>
      </c>
      <c r="E19" s="564">
        <v>1638856.8199999998</v>
      </c>
      <c r="F19" s="564">
        <v>1041262.0400000005</v>
      </c>
      <c r="G19" s="564">
        <v>0</v>
      </c>
      <c r="H19" s="564">
        <v>0</v>
      </c>
      <c r="I19" s="476">
        <f t="shared" si="0"/>
        <v>58645731.729999997</v>
      </c>
    </row>
    <row r="20" spans="1:10">
      <c r="A20" s="475">
        <v>14</v>
      </c>
      <c r="B20" s="480" t="s">
        <v>577</v>
      </c>
      <c r="C20" s="564">
        <v>2120962.4599999995</v>
      </c>
      <c r="D20" s="564">
        <v>55382252.750000015</v>
      </c>
      <c r="E20" s="564">
        <v>2015688.54</v>
      </c>
      <c r="F20" s="564">
        <v>827063.7</v>
      </c>
      <c r="G20" s="564">
        <v>0</v>
      </c>
      <c r="H20" s="564">
        <v>0</v>
      </c>
      <c r="I20" s="476">
        <f t="shared" si="0"/>
        <v>54660462.970000014</v>
      </c>
    </row>
    <row r="21" spans="1:10">
      <c r="A21" s="475">
        <v>15</v>
      </c>
      <c r="B21" s="480" t="s">
        <v>578</v>
      </c>
      <c r="C21" s="564">
        <v>3800156.25</v>
      </c>
      <c r="D21" s="564">
        <v>11141775.199999997</v>
      </c>
      <c r="E21" s="564">
        <v>1425279.9100000001</v>
      </c>
      <c r="F21" s="564">
        <v>164830.83000000002</v>
      </c>
      <c r="G21" s="564">
        <v>0</v>
      </c>
      <c r="H21" s="564">
        <v>0</v>
      </c>
      <c r="I21" s="476">
        <f t="shared" si="0"/>
        <v>13351820.709999997</v>
      </c>
    </row>
    <row r="22" spans="1:10">
      <c r="A22" s="475">
        <v>16</v>
      </c>
      <c r="B22" s="480" t="s">
        <v>579</v>
      </c>
      <c r="C22" s="564">
        <v>513.26</v>
      </c>
      <c r="D22" s="564">
        <v>1494773.38</v>
      </c>
      <c r="E22" s="564">
        <v>256.63</v>
      </c>
      <c r="F22" s="564">
        <v>29691.670000000002</v>
      </c>
      <c r="G22" s="564">
        <v>0</v>
      </c>
      <c r="H22" s="564">
        <v>0</v>
      </c>
      <c r="I22" s="476">
        <f t="shared" si="0"/>
        <v>1465338.34</v>
      </c>
    </row>
    <row r="23" spans="1:10">
      <c r="A23" s="475">
        <v>17</v>
      </c>
      <c r="B23" s="480" t="s">
        <v>700</v>
      </c>
      <c r="C23" s="564">
        <v>77053.350000000006</v>
      </c>
      <c r="D23" s="564">
        <v>13671272.259999998</v>
      </c>
      <c r="E23" s="564">
        <v>973037.66</v>
      </c>
      <c r="F23" s="564">
        <v>86239.24</v>
      </c>
      <c r="G23" s="564">
        <v>0</v>
      </c>
      <c r="H23" s="564">
        <v>0</v>
      </c>
      <c r="I23" s="476">
        <f t="shared" si="0"/>
        <v>12689048.709999997</v>
      </c>
    </row>
    <row r="24" spans="1:10">
      <c r="A24" s="475">
        <v>18</v>
      </c>
      <c r="B24" s="480" t="s">
        <v>580</v>
      </c>
      <c r="C24" s="564">
        <v>24014.98</v>
      </c>
      <c r="D24" s="564">
        <v>5251389.53</v>
      </c>
      <c r="E24" s="564">
        <v>10108.07</v>
      </c>
      <c r="F24" s="564">
        <v>101143.51999999999</v>
      </c>
      <c r="G24" s="564">
        <v>0</v>
      </c>
      <c r="H24" s="564">
        <v>0</v>
      </c>
      <c r="I24" s="476">
        <f t="shared" si="0"/>
        <v>5164152.9200000009</v>
      </c>
    </row>
    <row r="25" spans="1:10">
      <c r="A25" s="475">
        <v>19</v>
      </c>
      <c r="B25" s="480" t="s">
        <v>581</v>
      </c>
      <c r="C25" s="564">
        <v>0</v>
      </c>
      <c r="D25" s="564">
        <v>739547.53</v>
      </c>
      <c r="E25" s="564">
        <v>0</v>
      </c>
      <c r="F25" s="564">
        <v>14777.99</v>
      </c>
      <c r="G25" s="564">
        <v>0</v>
      </c>
      <c r="H25" s="564">
        <v>0</v>
      </c>
      <c r="I25" s="476">
        <f t="shared" si="0"/>
        <v>724769.54</v>
      </c>
    </row>
    <row r="26" spans="1:10">
      <c r="A26" s="475">
        <v>20</v>
      </c>
      <c r="B26" s="480" t="s">
        <v>699</v>
      </c>
      <c r="C26" s="564">
        <v>346911.97000000003</v>
      </c>
      <c r="D26" s="564">
        <v>29495101.300000001</v>
      </c>
      <c r="E26" s="564">
        <v>129631.43999999999</v>
      </c>
      <c r="F26" s="564">
        <v>576255.88999999978</v>
      </c>
      <c r="G26" s="564">
        <v>0</v>
      </c>
      <c r="H26" s="564">
        <v>0</v>
      </c>
      <c r="I26" s="476">
        <f t="shared" si="0"/>
        <v>29136125.939999998</v>
      </c>
      <c r="J26" s="482"/>
    </row>
    <row r="27" spans="1:10">
      <c r="A27" s="475">
        <v>21</v>
      </c>
      <c r="B27" s="480" t="s">
        <v>582</v>
      </c>
      <c r="C27" s="564">
        <v>1776421.25</v>
      </c>
      <c r="D27" s="564">
        <v>1196008.6400000001</v>
      </c>
      <c r="E27" s="564">
        <v>532926.38</v>
      </c>
      <c r="F27" s="564">
        <v>23756.11</v>
      </c>
      <c r="G27" s="564">
        <v>0</v>
      </c>
      <c r="H27" s="564">
        <v>0</v>
      </c>
      <c r="I27" s="476">
        <f t="shared" si="0"/>
        <v>2415747.4000000004</v>
      </c>
      <c r="J27" s="482"/>
    </row>
    <row r="28" spans="1:10">
      <c r="A28" s="475">
        <v>22</v>
      </c>
      <c r="B28" s="480" t="s">
        <v>583</v>
      </c>
      <c r="C28" s="564">
        <v>438351.75</v>
      </c>
      <c r="D28" s="564">
        <v>1001117.0500000002</v>
      </c>
      <c r="E28" s="564">
        <v>207948.86999999997</v>
      </c>
      <c r="F28" s="564">
        <v>8369.1999999999989</v>
      </c>
      <c r="G28" s="564">
        <v>0</v>
      </c>
      <c r="H28" s="564">
        <v>0</v>
      </c>
      <c r="I28" s="476">
        <f t="shared" si="0"/>
        <v>1223150.7300000004</v>
      </c>
      <c r="J28" s="482"/>
    </row>
    <row r="29" spans="1:10">
      <c r="A29" s="475">
        <v>23</v>
      </c>
      <c r="B29" s="480" t="s">
        <v>584</v>
      </c>
      <c r="C29" s="564">
        <v>9232782.5200000014</v>
      </c>
      <c r="D29" s="564">
        <v>66212021.440000035</v>
      </c>
      <c r="E29" s="564">
        <v>3855020.2400000007</v>
      </c>
      <c r="F29" s="564">
        <v>1108219.9700000009</v>
      </c>
      <c r="G29" s="564">
        <v>0</v>
      </c>
      <c r="H29" s="564">
        <v>0</v>
      </c>
      <c r="I29" s="476">
        <f t="shared" si="0"/>
        <v>70481563.750000045</v>
      </c>
      <c r="J29" s="482"/>
    </row>
    <row r="30" spans="1:10">
      <c r="A30" s="475">
        <v>24</v>
      </c>
      <c r="B30" s="480" t="s">
        <v>698</v>
      </c>
      <c r="C30" s="564">
        <v>14090</v>
      </c>
      <c r="D30" s="564">
        <v>29718087.819999993</v>
      </c>
      <c r="E30" s="564">
        <v>26169.440000000002</v>
      </c>
      <c r="F30" s="564">
        <v>583027.73</v>
      </c>
      <c r="G30" s="564">
        <v>0</v>
      </c>
      <c r="H30" s="564">
        <v>0</v>
      </c>
      <c r="I30" s="476">
        <f t="shared" si="0"/>
        <v>29122980.649999991</v>
      </c>
      <c r="J30" s="482"/>
    </row>
    <row r="31" spans="1:10">
      <c r="A31" s="475">
        <v>25</v>
      </c>
      <c r="B31" s="480" t="s">
        <v>585</v>
      </c>
      <c r="C31" s="564">
        <v>2693805.95</v>
      </c>
      <c r="D31" s="564">
        <v>26065725.769999977</v>
      </c>
      <c r="E31" s="564">
        <v>1082165.3100000003</v>
      </c>
      <c r="F31" s="564">
        <v>495523.89000000007</v>
      </c>
      <c r="G31" s="564">
        <v>0</v>
      </c>
      <c r="H31" s="564">
        <v>0</v>
      </c>
      <c r="I31" s="476">
        <f t="shared" si="0"/>
        <v>27181842.519999977</v>
      </c>
      <c r="J31" s="482"/>
    </row>
    <row r="32" spans="1:10">
      <c r="A32" s="475">
        <v>26</v>
      </c>
      <c r="B32" s="480" t="s">
        <v>695</v>
      </c>
      <c r="C32" s="564">
        <v>0</v>
      </c>
      <c r="D32" s="564">
        <v>0</v>
      </c>
      <c r="E32" s="564">
        <v>0</v>
      </c>
      <c r="F32" s="564">
        <v>0</v>
      </c>
      <c r="G32" s="564">
        <v>0</v>
      </c>
      <c r="H32" s="564">
        <v>0</v>
      </c>
      <c r="I32" s="476">
        <f t="shared" si="0"/>
        <v>0</v>
      </c>
      <c r="J32" s="482"/>
    </row>
    <row r="33" spans="1:10">
      <c r="A33" s="475">
        <v>27</v>
      </c>
      <c r="B33" s="475" t="s">
        <v>586</v>
      </c>
      <c r="C33" s="564">
        <v>17298892.940000001</v>
      </c>
      <c r="D33" s="564">
        <v>40411662.030000016</v>
      </c>
      <c r="E33" s="564">
        <v>8230824.7599999998</v>
      </c>
      <c r="F33" s="564">
        <v>0</v>
      </c>
      <c r="G33" s="564">
        <v>0</v>
      </c>
      <c r="H33" s="564">
        <v>0</v>
      </c>
      <c r="I33" s="476">
        <f t="shared" si="0"/>
        <v>49479730.210000016</v>
      </c>
      <c r="J33" s="482"/>
    </row>
    <row r="34" spans="1:10">
      <c r="A34" s="475">
        <v>28</v>
      </c>
      <c r="B34" s="481" t="s">
        <v>108</v>
      </c>
      <c r="C34" s="481">
        <f>SUM(C7:C33)</f>
        <v>71835984.760000005</v>
      </c>
      <c r="D34" s="481">
        <f t="shared" ref="D34:H34" si="1">SUM(D7:D33)</f>
        <v>954533079.32999992</v>
      </c>
      <c r="E34" s="481">
        <f t="shared" si="1"/>
        <v>35238997.390000008</v>
      </c>
      <c r="F34" s="481">
        <f t="shared" si="1"/>
        <v>11795934.749</v>
      </c>
      <c r="G34" s="481">
        <f t="shared" si="1"/>
        <v>0</v>
      </c>
      <c r="H34" s="481">
        <f t="shared" si="1"/>
        <v>0</v>
      </c>
      <c r="I34" s="476">
        <f t="shared" si="0"/>
        <v>979334131.95099998</v>
      </c>
      <c r="J34" s="482"/>
    </row>
    <row r="35" spans="1:10">
      <c r="A35" s="482"/>
      <c r="B35" s="482"/>
      <c r="C35" s="482"/>
      <c r="D35" s="482"/>
      <c r="E35" s="482"/>
      <c r="F35" s="482"/>
      <c r="G35" s="482"/>
      <c r="H35" s="482"/>
      <c r="I35" s="482"/>
      <c r="J35" s="482"/>
    </row>
    <row r="36" spans="1:10">
      <c r="A36" s="482"/>
      <c r="B36" s="515"/>
      <c r="C36" s="482"/>
      <c r="D36" s="482"/>
      <c r="E36" s="482"/>
      <c r="F36" s="482"/>
      <c r="G36" s="482"/>
      <c r="H36" s="482"/>
      <c r="I36" s="482"/>
      <c r="J36" s="482"/>
    </row>
    <row r="37" spans="1:10">
      <c r="A37" s="482"/>
      <c r="B37" s="482"/>
      <c r="C37" s="482"/>
      <c r="D37" s="482"/>
      <c r="E37" s="482"/>
      <c r="F37" s="482"/>
      <c r="G37" s="482"/>
      <c r="H37" s="482"/>
      <c r="I37" s="482"/>
      <c r="J37" s="482"/>
    </row>
    <row r="38" spans="1:10">
      <c r="A38" s="482"/>
      <c r="B38" s="482"/>
      <c r="C38" s="482"/>
      <c r="D38" s="482"/>
      <c r="E38" s="482"/>
      <c r="F38" s="482"/>
      <c r="G38" s="482"/>
      <c r="H38" s="482"/>
      <c r="I38" s="482"/>
      <c r="J38" s="482"/>
    </row>
    <row r="39" spans="1:10">
      <c r="A39" s="482"/>
      <c r="B39" s="482"/>
      <c r="C39" s="482"/>
      <c r="D39" s="482"/>
      <c r="E39" s="482"/>
      <c r="F39" s="482"/>
      <c r="G39" s="482"/>
      <c r="H39" s="482"/>
      <c r="I39" s="482"/>
      <c r="J39" s="482"/>
    </row>
    <row r="40" spans="1:10">
      <c r="A40" s="482"/>
      <c r="B40" s="482"/>
      <c r="C40" s="482"/>
      <c r="D40" s="482"/>
      <c r="E40" s="482"/>
      <c r="F40" s="482"/>
      <c r="G40" s="482"/>
      <c r="H40" s="482"/>
      <c r="I40" s="482"/>
      <c r="J40" s="482"/>
    </row>
    <row r="41" spans="1:10">
      <c r="A41" s="482"/>
      <c r="B41" s="482"/>
      <c r="C41" s="482"/>
      <c r="D41" s="482"/>
      <c r="E41" s="482"/>
      <c r="F41" s="482"/>
      <c r="G41" s="482"/>
      <c r="H41" s="482"/>
      <c r="I41" s="482"/>
      <c r="J41" s="482"/>
    </row>
    <row r="42" spans="1:10">
      <c r="A42" s="516"/>
      <c r="B42" s="516"/>
      <c r="C42" s="482"/>
      <c r="D42" s="482"/>
      <c r="E42" s="482"/>
      <c r="F42" s="482"/>
      <c r="G42" s="482"/>
      <c r="H42" s="482"/>
      <c r="I42" s="482"/>
      <c r="J42" s="482"/>
    </row>
    <row r="43" spans="1:10">
      <c r="A43" s="516"/>
      <c r="B43" s="516"/>
      <c r="C43" s="482"/>
      <c r="D43" s="482"/>
      <c r="E43" s="482"/>
      <c r="F43" s="482"/>
      <c r="G43" s="482"/>
      <c r="H43" s="482"/>
      <c r="I43" s="482"/>
      <c r="J43" s="482"/>
    </row>
    <row r="44" spans="1:10">
      <c r="A44" s="482"/>
      <c r="B44" s="482"/>
      <c r="C44" s="482"/>
      <c r="D44" s="482"/>
      <c r="E44" s="482"/>
      <c r="F44" s="482"/>
      <c r="G44" s="482"/>
      <c r="H44" s="482"/>
      <c r="I44" s="482"/>
      <c r="J44" s="482"/>
    </row>
    <row r="45" spans="1:10">
      <c r="A45" s="482"/>
      <c r="B45" s="482"/>
      <c r="C45" s="482"/>
      <c r="D45" s="482"/>
      <c r="E45" s="482"/>
      <c r="F45" s="482"/>
      <c r="G45" s="482"/>
      <c r="H45" s="482"/>
      <c r="I45" s="482"/>
      <c r="J45" s="482"/>
    </row>
    <row r="46" spans="1:10">
      <c r="A46" s="482"/>
      <c r="B46" s="482"/>
      <c r="C46" s="482"/>
      <c r="D46" s="482"/>
      <c r="E46" s="482"/>
      <c r="F46" s="482"/>
      <c r="G46" s="482"/>
      <c r="H46" s="482"/>
      <c r="I46" s="482"/>
      <c r="J46" s="482"/>
    </row>
    <row r="47" spans="1:10">
      <c r="A47" s="482"/>
      <c r="B47" s="482"/>
      <c r="C47" s="482"/>
      <c r="D47" s="482"/>
      <c r="E47" s="482"/>
      <c r="F47" s="482"/>
      <c r="G47" s="482"/>
      <c r="H47" s="482"/>
      <c r="I47" s="482"/>
      <c r="J47" s="48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C6" sqref="C6:C19"/>
    </sheetView>
  </sheetViews>
  <sheetFormatPr defaultColWidth="9.28515625" defaultRowHeight="12.75"/>
  <cols>
    <col min="1" max="1" width="11.7109375" style="479" bestFit="1" customWidth="1"/>
    <col min="2" max="2" width="108" style="479" bestFit="1" customWidth="1"/>
    <col min="3" max="4" width="35.5703125" style="479" customWidth="1"/>
    <col min="5" max="16384" width="9.28515625" style="479"/>
  </cols>
  <sheetData>
    <row r="1" spans="1:4" ht="13.5">
      <c r="A1" s="469" t="s">
        <v>30</v>
      </c>
      <c r="B1" s="3" t="str">
        <f>'Info '!C2</f>
        <v>JSC " Halyk Bank Georgia"</v>
      </c>
    </row>
    <row r="2" spans="1:4" ht="13.5">
      <c r="A2" s="470" t="s">
        <v>31</v>
      </c>
      <c r="B2" s="506">
        <f>'1. key ratios '!B2</f>
        <v>44561</v>
      </c>
    </row>
    <row r="3" spans="1:4">
      <c r="A3" s="471" t="s">
        <v>587</v>
      </c>
    </row>
    <row r="5" spans="1:4" ht="25.5">
      <c r="A5" s="734" t="s">
        <v>588</v>
      </c>
      <c r="B5" s="734"/>
      <c r="C5" s="503" t="s">
        <v>589</v>
      </c>
      <c r="D5" s="503" t="s">
        <v>590</v>
      </c>
    </row>
    <row r="6" spans="1:4">
      <c r="A6" s="483">
        <v>1</v>
      </c>
      <c r="B6" s="484" t="s">
        <v>591</v>
      </c>
      <c r="C6" s="552">
        <v>38361641.320000038</v>
      </c>
      <c r="D6" s="552">
        <v>0</v>
      </c>
    </row>
    <row r="7" spans="1:4">
      <c r="A7" s="485">
        <v>2</v>
      </c>
      <c r="B7" s="484" t="s">
        <v>592</v>
      </c>
      <c r="C7" s="564">
        <v>7232472.4396104086</v>
      </c>
      <c r="D7" s="564">
        <v>0</v>
      </c>
    </row>
    <row r="8" spans="1:4">
      <c r="A8" s="486">
        <v>2.1</v>
      </c>
      <c r="B8" s="487" t="s">
        <v>703</v>
      </c>
      <c r="C8" s="564">
        <v>6402082.5214076024</v>
      </c>
      <c r="D8" s="564">
        <v>0</v>
      </c>
    </row>
    <row r="9" spans="1:4">
      <c r="A9" s="486">
        <v>2.2000000000000002</v>
      </c>
      <c r="B9" s="487" t="s">
        <v>701</v>
      </c>
      <c r="C9" s="564">
        <v>830389.9182028065</v>
      </c>
      <c r="D9" s="564">
        <v>0</v>
      </c>
    </row>
    <row r="10" spans="1:4">
      <c r="A10" s="486">
        <v>2.2999999999999998</v>
      </c>
      <c r="B10" s="487" t="s">
        <v>593</v>
      </c>
      <c r="C10" s="564">
        <v>0</v>
      </c>
      <c r="D10" s="564">
        <v>0</v>
      </c>
    </row>
    <row r="11" spans="1:4">
      <c r="A11" s="486">
        <v>2.4</v>
      </c>
      <c r="B11" s="487" t="s">
        <v>594</v>
      </c>
      <c r="C11" s="564">
        <v>0</v>
      </c>
      <c r="D11" s="564">
        <v>0</v>
      </c>
    </row>
    <row r="12" spans="1:4">
      <c r="A12" s="483">
        <v>3</v>
      </c>
      <c r="B12" s="484" t="s">
        <v>595</v>
      </c>
      <c r="C12" s="564">
        <v>6790005.9406104181</v>
      </c>
      <c r="D12" s="564">
        <v>0</v>
      </c>
    </row>
    <row r="13" spans="1:4">
      <c r="A13" s="486">
        <v>3.1</v>
      </c>
      <c r="B13" s="487" t="s">
        <v>596</v>
      </c>
      <c r="C13" s="564">
        <v>0</v>
      </c>
      <c r="D13" s="564">
        <v>0</v>
      </c>
    </row>
    <row r="14" spans="1:4">
      <c r="A14" s="486">
        <v>3.2</v>
      </c>
      <c r="B14" s="487" t="s">
        <v>597</v>
      </c>
      <c r="C14" s="564">
        <v>1477131.7026224071</v>
      </c>
      <c r="D14" s="564">
        <v>0</v>
      </c>
    </row>
    <row r="15" spans="1:4">
      <c r="A15" s="486">
        <v>3.3</v>
      </c>
      <c r="B15" s="487" t="s">
        <v>692</v>
      </c>
      <c r="C15" s="564">
        <v>4439455.7781034466</v>
      </c>
      <c r="D15" s="564">
        <v>0</v>
      </c>
    </row>
    <row r="16" spans="1:4">
      <c r="A16" s="486">
        <v>3.4</v>
      </c>
      <c r="B16" s="487" t="s">
        <v>702</v>
      </c>
      <c r="C16" s="564">
        <v>499871.49516153685</v>
      </c>
      <c r="D16" s="564">
        <v>0</v>
      </c>
    </row>
    <row r="17" spans="1:4">
      <c r="A17" s="485">
        <v>3.5</v>
      </c>
      <c r="B17" s="487" t="s">
        <v>598</v>
      </c>
      <c r="C17" s="564">
        <v>373546.96472302696</v>
      </c>
      <c r="D17" s="564">
        <v>0</v>
      </c>
    </row>
    <row r="18" spans="1:4">
      <c r="A18" s="486">
        <v>3.6</v>
      </c>
      <c r="B18" s="487" t="s">
        <v>599</v>
      </c>
      <c r="C18" s="564">
        <v>0</v>
      </c>
      <c r="D18" s="564">
        <v>0</v>
      </c>
    </row>
    <row r="19" spans="1:4">
      <c r="A19" s="488">
        <v>4</v>
      </c>
      <c r="B19" s="484" t="s">
        <v>600</v>
      </c>
      <c r="C19" s="552">
        <v>38804107.819000028</v>
      </c>
      <c r="D19" s="552">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topLeftCell="B1" zoomScaleNormal="100" workbookViewId="0">
      <selection activeCell="C7" sqref="C7:C20"/>
    </sheetView>
  </sheetViews>
  <sheetFormatPr defaultColWidth="9.28515625" defaultRowHeight="12.75"/>
  <cols>
    <col min="1" max="1" width="11.7109375" style="479" bestFit="1" customWidth="1"/>
    <col min="2" max="2" width="124.7109375" style="479" customWidth="1"/>
    <col min="3" max="3" width="31.5703125" style="479" customWidth="1"/>
    <col min="4" max="4" width="39.28515625" style="479" customWidth="1"/>
    <col min="5" max="16384" width="9.28515625" style="479"/>
  </cols>
  <sheetData>
    <row r="1" spans="1:4" ht="13.5">
      <c r="A1" s="469" t="s">
        <v>30</v>
      </c>
      <c r="B1" s="3" t="str">
        <f>'Info '!C2</f>
        <v>JSC " Halyk Bank Georgia"</v>
      </c>
    </row>
    <row r="2" spans="1:4" ht="13.5">
      <c r="A2" s="470" t="s">
        <v>31</v>
      </c>
      <c r="B2" s="506">
        <f>'1. key ratios '!B2</f>
        <v>44561</v>
      </c>
    </row>
    <row r="3" spans="1:4">
      <c r="A3" s="471" t="s">
        <v>601</v>
      </c>
    </row>
    <row r="4" spans="1:4">
      <c r="A4" s="471"/>
    </row>
    <row r="5" spans="1:4" ht="15" customHeight="1">
      <c r="A5" s="735" t="s">
        <v>704</v>
      </c>
      <c r="B5" s="736"/>
      <c r="C5" s="725" t="s">
        <v>602</v>
      </c>
      <c r="D5" s="739" t="s">
        <v>603</v>
      </c>
    </row>
    <row r="6" spans="1:4">
      <c r="A6" s="737"/>
      <c r="B6" s="738"/>
      <c r="C6" s="728"/>
      <c r="D6" s="739"/>
    </row>
    <row r="7" spans="1:4">
      <c r="A7" s="481">
        <v>1</v>
      </c>
      <c r="B7" s="481" t="s">
        <v>591</v>
      </c>
      <c r="C7" s="556">
        <v>62445833.700000018</v>
      </c>
      <c r="D7" s="529"/>
    </row>
    <row r="8" spans="1:4">
      <c r="A8" s="475">
        <v>2</v>
      </c>
      <c r="B8" s="475" t="s">
        <v>604</v>
      </c>
      <c r="C8" s="622">
        <v>6893739.0100000016</v>
      </c>
      <c r="D8" s="529"/>
    </row>
    <row r="9" spans="1:4">
      <c r="A9" s="475">
        <v>3</v>
      </c>
      <c r="B9" s="489" t="s">
        <v>605</v>
      </c>
      <c r="C9" s="622">
        <v>0</v>
      </c>
      <c r="D9" s="529"/>
    </row>
    <row r="10" spans="1:4">
      <c r="A10" s="475">
        <v>4</v>
      </c>
      <c r="B10" s="475" t="s">
        <v>606</v>
      </c>
      <c r="C10" s="622">
        <v>14805819.950000003</v>
      </c>
      <c r="D10" s="529"/>
    </row>
    <row r="11" spans="1:4">
      <c r="A11" s="475">
        <v>5</v>
      </c>
      <c r="B11" s="490" t="s">
        <v>607</v>
      </c>
      <c r="C11" s="622">
        <v>1504430.9999999998</v>
      </c>
      <c r="D11" s="529"/>
    </row>
    <row r="12" spans="1:4">
      <c r="A12" s="475">
        <v>6</v>
      </c>
      <c r="B12" s="490" t="s">
        <v>608</v>
      </c>
      <c r="C12" s="622">
        <v>6641729.6400000006</v>
      </c>
      <c r="D12" s="529"/>
    </row>
    <row r="13" spans="1:4">
      <c r="A13" s="475">
        <v>7</v>
      </c>
      <c r="B13" s="490" t="s">
        <v>609</v>
      </c>
      <c r="C13" s="622">
        <v>5497444.3575415937</v>
      </c>
      <c r="D13" s="529"/>
    </row>
    <row r="14" spans="1:4">
      <c r="A14" s="475">
        <v>8</v>
      </c>
      <c r="B14" s="490" t="s">
        <v>610</v>
      </c>
      <c r="C14" s="622">
        <v>788078.60000000009</v>
      </c>
      <c r="D14" s="564">
        <v>885490</v>
      </c>
    </row>
    <row r="15" spans="1:4">
      <c r="A15" s="475">
        <v>9</v>
      </c>
      <c r="B15" s="490" t="s">
        <v>611</v>
      </c>
      <c r="C15" s="622">
        <v>0</v>
      </c>
      <c r="D15" s="475">
        <v>0</v>
      </c>
    </row>
    <row r="16" spans="1:4">
      <c r="A16" s="475">
        <v>10</v>
      </c>
      <c r="B16" s="490" t="s">
        <v>612</v>
      </c>
      <c r="C16" s="622">
        <v>0</v>
      </c>
      <c r="D16" s="529"/>
    </row>
    <row r="17" spans="1:4">
      <c r="A17" s="475">
        <v>11</v>
      </c>
      <c r="B17" s="490" t="s">
        <v>613</v>
      </c>
      <c r="C17" s="622">
        <v>0</v>
      </c>
      <c r="D17" s="475">
        <v>0</v>
      </c>
    </row>
    <row r="18" spans="1:4">
      <c r="A18" s="475">
        <v>12</v>
      </c>
      <c r="B18" s="487" t="s">
        <v>709</v>
      </c>
      <c r="C18" s="622">
        <v>374136.3524584081</v>
      </c>
      <c r="D18" s="529"/>
    </row>
    <row r="19" spans="1:4">
      <c r="A19" s="481">
        <v>13</v>
      </c>
      <c r="B19" s="517" t="s">
        <v>600</v>
      </c>
      <c r="C19" s="556">
        <v>54533752.76000002</v>
      </c>
      <c r="D19" s="530"/>
    </row>
    <row r="20" spans="1:4">
      <c r="C20" s="623"/>
    </row>
    <row r="22" spans="1:4">
      <c r="B22" s="469"/>
    </row>
    <row r="23" spans="1:4">
      <c r="B23" s="470"/>
    </row>
    <row r="24" spans="1:4">
      <c r="B24" s="47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85" zoomScaleNormal="85" workbookViewId="0">
      <selection activeCell="D16" sqref="D16"/>
    </sheetView>
  </sheetViews>
  <sheetFormatPr defaultColWidth="9.28515625" defaultRowHeight="12.75"/>
  <cols>
    <col min="1" max="1" width="11.7109375" style="479" bestFit="1" customWidth="1"/>
    <col min="2" max="2" width="80.7109375" style="479" customWidth="1"/>
    <col min="3" max="3" width="15.5703125" style="479" customWidth="1"/>
    <col min="4" max="5" width="22.28515625" style="479" customWidth="1"/>
    <col min="6" max="6" width="23.42578125" style="479" customWidth="1"/>
    <col min="7" max="14" width="22.28515625" style="479" customWidth="1"/>
    <col min="15" max="15" width="23.28515625" style="479" bestFit="1" customWidth="1"/>
    <col min="16" max="16" width="21.7109375" style="479" bestFit="1" customWidth="1"/>
    <col min="17" max="19" width="19" style="479" bestFit="1" customWidth="1"/>
    <col min="20" max="20" width="16.28515625" style="479" customWidth="1"/>
    <col min="21" max="21" width="21" style="479" customWidth="1"/>
    <col min="22" max="22" width="20" style="479" customWidth="1"/>
    <col min="23" max="16384" width="9.28515625" style="479"/>
  </cols>
  <sheetData>
    <row r="1" spans="1:22" ht="13.5">
      <c r="A1" s="469" t="s">
        <v>30</v>
      </c>
      <c r="B1" s="3" t="str">
        <f>'Info '!C2</f>
        <v>JSC " Halyk Bank Georgia"</v>
      </c>
    </row>
    <row r="2" spans="1:22" ht="13.5">
      <c r="A2" s="470" t="s">
        <v>31</v>
      </c>
      <c r="B2" s="506">
        <f>'1. key ratios '!B2</f>
        <v>44561</v>
      </c>
      <c r="C2" s="509"/>
    </row>
    <row r="3" spans="1:22">
      <c r="A3" s="471" t="s">
        <v>614</v>
      </c>
    </row>
    <row r="5" spans="1:22" ht="15" customHeight="1">
      <c r="A5" s="725" t="s">
        <v>539</v>
      </c>
      <c r="B5" s="727"/>
      <c r="C5" s="742" t="s">
        <v>615</v>
      </c>
      <c r="D5" s="743"/>
      <c r="E5" s="743"/>
      <c r="F5" s="743"/>
      <c r="G5" s="743"/>
      <c r="H5" s="743"/>
      <c r="I5" s="743"/>
      <c r="J5" s="743"/>
      <c r="K5" s="743"/>
      <c r="L5" s="743"/>
      <c r="M5" s="743"/>
      <c r="N5" s="743"/>
      <c r="O5" s="743"/>
      <c r="P5" s="743"/>
      <c r="Q5" s="743"/>
      <c r="R5" s="743"/>
      <c r="S5" s="743"/>
      <c r="T5" s="743"/>
      <c r="U5" s="744"/>
      <c r="V5" s="518"/>
    </row>
    <row r="6" spans="1:22">
      <c r="A6" s="740"/>
      <c r="B6" s="741"/>
      <c r="C6" s="745" t="s">
        <v>108</v>
      </c>
      <c r="D6" s="747" t="s">
        <v>616</v>
      </c>
      <c r="E6" s="747"/>
      <c r="F6" s="732"/>
      <c r="G6" s="748" t="s">
        <v>617</v>
      </c>
      <c r="H6" s="749"/>
      <c r="I6" s="749"/>
      <c r="J6" s="749"/>
      <c r="K6" s="750"/>
      <c r="L6" s="505"/>
      <c r="M6" s="751" t="s">
        <v>618</v>
      </c>
      <c r="N6" s="751"/>
      <c r="O6" s="732"/>
      <c r="P6" s="732"/>
      <c r="Q6" s="732"/>
      <c r="R6" s="732"/>
      <c r="S6" s="732"/>
      <c r="T6" s="732"/>
      <c r="U6" s="732"/>
      <c r="V6" s="505"/>
    </row>
    <row r="7" spans="1:22" ht="25.5">
      <c r="A7" s="728"/>
      <c r="B7" s="730"/>
      <c r="C7" s="746"/>
      <c r="D7" s="519"/>
      <c r="E7" s="511" t="s">
        <v>619</v>
      </c>
      <c r="F7" s="511" t="s">
        <v>620</v>
      </c>
      <c r="G7" s="509"/>
      <c r="H7" s="511" t="s">
        <v>619</v>
      </c>
      <c r="I7" s="511" t="s">
        <v>621</v>
      </c>
      <c r="J7" s="511" t="s">
        <v>622</v>
      </c>
      <c r="K7" s="511" t="s">
        <v>623</v>
      </c>
      <c r="L7" s="504"/>
      <c r="M7" s="499" t="s">
        <v>624</v>
      </c>
      <c r="N7" s="511" t="s">
        <v>622</v>
      </c>
      <c r="O7" s="511" t="s">
        <v>625</v>
      </c>
      <c r="P7" s="511" t="s">
        <v>626</v>
      </c>
      <c r="Q7" s="511" t="s">
        <v>627</v>
      </c>
      <c r="R7" s="511" t="s">
        <v>628</v>
      </c>
      <c r="S7" s="511" t="s">
        <v>629</v>
      </c>
      <c r="T7" s="520" t="s">
        <v>630</v>
      </c>
      <c r="U7" s="511" t="s">
        <v>631</v>
      </c>
      <c r="V7" s="518"/>
    </row>
    <row r="8" spans="1:22">
      <c r="A8" s="521">
        <v>1</v>
      </c>
      <c r="B8" s="481" t="s">
        <v>632</v>
      </c>
      <c r="C8" s="556">
        <v>738319992.99999976</v>
      </c>
      <c r="D8" s="566">
        <v>589796717.21000004</v>
      </c>
      <c r="E8" s="566">
        <v>5192282.04</v>
      </c>
      <c r="F8" s="566">
        <v>0</v>
      </c>
      <c r="G8" s="566">
        <v>93989523.030000031</v>
      </c>
      <c r="H8" s="566">
        <v>889480.59000000008</v>
      </c>
      <c r="I8" s="566">
        <v>2430643.7399999998</v>
      </c>
      <c r="J8" s="566">
        <v>1224779.5900000001</v>
      </c>
      <c r="K8" s="566">
        <v>0</v>
      </c>
      <c r="L8" s="566">
        <v>54533752.760000005</v>
      </c>
      <c r="M8" s="566">
        <v>9551234.2799999993</v>
      </c>
      <c r="N8" s="566">
        <v>1913635.6199999999</v>
      </c>
      <c r="O8" s="566">
        <v>2556461.6499999994</v>
      </c>
      <c r="P8" s="566">
        <v>4661122.629999999</v>
      </c>
      <c r="Q8" s="566">
        <v>10432091.23</v>
      </c>
      <c r="R8" s="566">
        <v>4292169.93</v>
      </c>
      <c r="S8" s="566">
        <v>131565.11000000002</v>
      </c>
      <c r="T8" s="566">
        <v>2185.2800000000002</v>
      </c>
      <c r="U8" s="566">
        <v>810090.21</v>
      </c>
      <c r="V8" s="482"/>
    </row>
    <row r="9" spans="1:22">
      <c r="A9" s="475">
        <v>1.1000000000000001</v>
      </c>
      <c r="B9" s="501" t="s">
        <v>633</v>
      </c>
      <c r="C9" s="568">
        <v>0</v>
      </c>
      <c r="D9" s="566">
        <v>0</v>
      </c>
      <c r="E9" s="566">
        <v>0</v>
      </c>
      <c r="F9" s="566">
        <v>0</v>
      </c>
      <c r="G9" s="566">
        <v>0</v>
      </c>
      <c r="H9" s="566">
        <v>0</v>
      </c>
      <c r="I9" s="566">
        <v>0</v>
      </c>
      <c r="J9" s="566">
        <v>0</v>
      </c>
      <c r="K9" s="566">
        <v>0</v>
      </c>
      <c r="L9" s="566">
        <v>0</v>
      </c>
      <c r="M9" s="566">
        <v>0</v>
      </c>
      <c r="N9" s="566">
        <v>0</v>
      </c>
      <c r="O9" s="566">
        <v>0</v>
      </c>
      <c r="P9" s="566">
        <v>0</v>
      </c>
      <c r="Q9" s="566">
        <v>0</v>
      </c>
      <c r="R9" s="566">
        <v>0</v>
      </c>
      <c r="S9" s="566">
        <v>0</v>
      </c>
      <c r="T9" s="566">
        <v>0</v>
      </c>
      <c r="U9" s="566">
        <v>0</v>
      </c>
      <c r="V9" s="482"/>
    </row>
    <row r="10" spans="1:22">
      <c r="A10" s="475">
        <v>1.2</v>
      </c>
      <c r="B10" s="501" t="s">
        <v>634</v>
      </c>
      <c r="C10" s="568">
        <v>0</v>
      </c>
      <c r="D10" s="566">
        <v>0</v>
      </c>
      <c r="E10" s="566">
        <v>0</v>
      </c>
      <c r="F10" s="566">
        <v>0</v>
      </c>
      <c r="G10" s="566">
        <v>0</v>
      </c>
      <c r="H10" s="566">
        <v>0</v>
      </c>
      <c r="I10" s="566">
        <v>0</v>
      </c>
      <c r="J10" s="566">
        <v>0</v>
      </c>
      <c r="K10" s="566">
        <v>0</v>
      </c>
      <c r="L10" s="566">
        <v>0</v>
      </c>
      <c r="M10" s="566">
        <v>0</v>
      </c>
      <c r="N10" s="566">
        <v>0</v>
      </c>
      <c r="O10" s="566">
        <v>0</v>
      </c>
      <c r="P10" s="566">
        <v>0</v>
      </c>
      <c r="Q10" s="566">
        <v>0</v>
      </c>
      <c r="R10" s="566">
        <v>0</v>
      </c>
      <c r="S10" s="566">
        <v>0</v>
      </c>
      <c r="T10" s="566">
        <v>0</v>
      </c>
      <c r="U10" s="566">
        <v>0</v>
      </c>
      <c r="V10" s="482"/>
    </row>
    <row r="11" spans="1:22">
      <c r="A11" s="475">
        <v>1.3</v>
      </c>
      <c r="B11" s="501" t="s">
        <v>635</v>
      </c>
      <c r="C11" s="568">
        <v>0</v>
      </c>
      <c r="D11" s="566">
        <v>0</v>
      </c>
      <c r="E11" s="566">
        <v>0</v>
      </c>
      <c r="F11" s="566">
        <v>0</v>
      </c>
      <c r="G11" s="566">
        <v>0</v>
      </c>
      <c r="H11" s="566">
        <v>0</v>
      </c>
      <c r="I11" s="566">
        <v>0</v>
      </c>
      <c r="J11" s="566">
        <v>0</v>
      </c>
      <c r="K11" s="566">
        <v>0</v>
      </c>
      <c r="L11" s="566">
        <v>0</v>
      </c>
      <c r="M11" s="566">
        <v>0</v>
      </c>
      <c r="N11" s="566">
        <v>0</v>
      </c>
      <c r="O11" s="566">
        <v>0</v>
      </c>
      <c r="P11" s="566">
        <v>0</v>
      </c>
      <c r="Q11" s="566">
        <v>0</v>
      </c>
      <c r="R11" s="566">
        <v>0</v>
      </c>
      <c r="S11" s="566">
        <v>0</v>
      </c>
      <c r="T11" s="566">
        <v>0</v>
      </c>
      <c r="U11" s="566">
        <v>0</v>
      </c>
      <c r="V11" s="482"/>
    </row>
    <row r="12" spans="1:22">
      <c r="A12" s="475">
        <v>1.4</v>
      </c>
      <c r="B12" s="501" t="s">
        <v>636</v>
      </c>
      <c r="C12" s="568">
        <v>28693086.689999998</v>
      </c>
      <c r="D12" s="566">
        <v>24033269.970000003</v>
      </c>
      <c r="E12" s="566">
        <v>62631.08</v>
      </c>
      <c r="F12" s="566">
        <v>0</v>
      </c>
      <c r="G12" s="566">
        <v>53643.66</v>
      </c>
      <c r="H12" s="566">
        <v>0</v>
      </c>
      <c r="I12" s="566">
        <v>53643.66</v>
      </c>
      <c r="J12" s="566">
        <v>0</v>
      </c>
      <c r="K12" s="566">
        <v>0</v>
      </c>
      <c r="L12" s="566">
        <v>4606173.0600000005</v>
      </c>
      <c r="M12" s="566">
        <v>0</v>
      </c>
      <c r="N12" s="566">
        <v>180934.22999999998</v>
      </c>
      <c r="O12" s="566">
        <v>0</v>
      </c>
      <c r="P12" s="566">
        <v>0</v>
      </c>
      <c r="Q12" s="566">
        <v>3485078.67</v>
      </c>
      <c r="R12" s="566">
        <v>940160.16</v>
      </c>
      <c r="S12" s="566">
        <v>0</v>
      </c>
      <c r="T12" s="566">
        <v>0</v>
      </c>
      <c r="U12" s="566">
        <v>68317.38</v>
      </c>
      <c r="V12" s="482"/>
    </row>
    <row r="13" spans="1:22">
      <c r="A13" s="475">
        <v>1.5</v>
      </c>
      <c r="B13" s="501" t="s">
        <v>637</v>
      </c>
      <c r="C13" s="568">
        <v>454814368.2699995</v>
      </c>
      <c r="D13" s="566">
        <v>351939854.01999986</v>
      </c>
      <c r="E13" s="566">
        <v>1297146.18</v>
      </c>
      <c r="F13" s="566">
        <v>0</v>
      </c>
      <c r="G13" s="566">
        <v>72967484.780000031</v>
      </c>
      <c r="H13" s="566">
        <v>226844.41999999998</v>
      </c>
      <c r="I13" s="566">
        <v>898602.23</v>
      </c>
      <c r="J13" s="566">
        <v>76829.42</v>
      </c>
      <c r="K13" s="566">
        <v>0</v>
      </c>
      <c r="L13" s="566">
        <v>29907029.469999999</v>
      </c>
      <c r="M13" s="566">
        <v>6418707.75</v>
      </c>
      <c r="N13" s="566">
        <v>928314.04999999993</v>
      </c>
      <c r="O13" s="566">
        <v>269461.46999999997</v>
      </c>
      <c r="P13" s="566">
        <v>2171276.08</v>
      </c>
      <c r="Q13" s="566">
        <v>4874816.9400000004</v>
      </c>
      <c r="R13" s="566">
        <v>1501066.21</v>
      </c>
      <c r="S13" s="566">
        <v>0</v>
      </c>
      <c r="T13" s="566">
        <v>0</v>
      </c>
      <c r="U13" s="566">
        <v>58971.1</v>
      </c>
      <c r="V13" s="482"/>
    </row>
    <row r="14" spans="1:22">
      <c r="A14" s="475">
        <v>1.6</v>
      </c>
      <c r="B14" s="501" t="s">
        <v>638</v>
      </c>
      <c r="C14" s="568">
        <v>254812538.04000026</v>
      </c>
      <c r="D14" s="566">
        <v>213823593.22000021</v>
      </c>
      <c r="E14" s="566">
        <v>3832504.7800000003</v>
      </c>
      <c r="F14" s="566">
        <v>0</v>
      </c>
      <c r="G14" s="566">
        <v>20968394.590000004</v>
      </c>
      <c r="H14" s="566">
        <v>662636.17000000004</v>
      </c>
      <c r="I14" s="566">
        <v>1478397.8499999999</v>
      </c>
      <c r="J14" s="566">
        <v>1147950.1700000002</v>
      </c>
      <c r="K14" s="566">
        <v>0</v>
      </c>
      <c r="L14" s="566">
        <v>20020550.230000008</v>
      </c>
      <c r="M14" s="566">
        <v>3132526.53</v>
      </c>
      <c r="N14" s="566">
        <v>804387.34000000008</v>
      </c>
      <c r="O14" s="566">
        <v>2287000.1799999997</v>
      </c>
      <c r="P14" s="566">
        <v>2489846.5499999993</v>
      </c>
      <c r="Q14" s="566">
        <v>2072195.6199999996</v>
      </c>
      <c r="R14" s="566">
        <v>1850943.56</v>
      </c>
      <c r="S14" s="566">
        <v>131565.11000000002</v>
      </c>
      <c r="T14" s="566">
        <v>2185.2800000000002</v>
      </c>
      <c r="U14" s="566">
        <v>682801.73</v>
      </c>
      <c r="V14" s="482"/>
    </row>
    <row r="15" spans="1:22">
      <c r="A15" s="521">
        <v>2</v>
      </c>
      <c r="B15" s="481" t="s">
        <v>639</v>
      </c>
      <c r="C15" s="556">
        <v>16600047</v>
      </c>
      <c r="D15" s="566">
        <v>16600047</v>
      </c>
      <c r="E15" s="566">
        <v>0</v>
      </c>
      <c r="F15" s="566">
        <v>0</v>
      </c>
      <c r="G15" s="566">
        <v>0</v>
      </c>
      <c r="H15" s="566">
        <v>0</v>
      </c>
      <c r="I15" s="566">
        <v>0</v>
      </c>
      <c r="J15" s="566">
        <v>0</v>
      </c>
      <c r="K15" s="566">
        <v>0</v>
      </c>
      <c r="L15" s="566">
        <v>0</v>
      </c>
      <c r="M15" s="566">
        <v>0</v>
      </c>
      <c r="N15" s="566">
        <v>0</v>
      </c>
      <c r="O15" s="566">
        <v>0</v>
      </c>
      <c r="P15" s="566">
        <v>0</v>
      </c>
      <c r="Q15" s="566">
        <v>0</v>
      </c>
      <c r="R15" s="566">
        <v>0</v>
      </c>
      <c r="S15" s="566">
        <v>0</v>
      </c>
      <c r="T15" s="566">
        <v>0</v>
      </c>
      <c r="U15" s="566">
        <v>0</v>
      </c>
      <c r="V15" s="482"/>
    </row>
    <row r="16" spans="1:22">
      <c r="A16" s="475">
        <v>2.1</v>
      </c>
      <c r="B16" s="501" t="s">
        <v>633</v>
      </c>
      <c r="C16" s="568"/>
      <c r="D16" s="566"/>
      <c r="E16" s="566"/>
      <c r="F16" s="566"/>
      <c r="G16" s="566"/>
      <c r="H16" s="566"/>
      <c r="I16" s="566"/>
      <c r="J16" s="566"/>
      <c r="K16" s="566"/>
      <c r="L16" s="566"/>
      <c r="M16" s="566"/>
      <c r="N16" s="566"/>
      <c r="O16" s="566"/>
      <c r="P16" s="566"/>
      <c r="Q16" s="566"/>
      <c r="R16" s="566"/>
      <c r="S16" s="566"/>
      <c r="T16" s="566"/>
      <c r="U16" s="566"/>
      <c r="V16" s="482"/>
    </row>
    <row r="17" spans="1:22">
      <c r="A17" s="475">
        <v>2.2000000000000002</v>
      </c>
      <c r="B17" s="501" t="s">
        <v>634</v>
      </c>
      <c r="C17" s="568">
        <v>16600047</v>
      </c>
      <c r="D17" s="566">
        <v>16600047</v>
      </c>
      <c r="E17" s="566"/>
      <c r="F17" s="566"/>
      <c r="G17" s="566"/>
      <c r="H17" s="566"/>
      <c r="I17" s="566"/>
      <c r="J17" s="566"/>
      <c r="K17" s="566"/>
      <c r="L17" s="566"/>
      <c r="M17" s="566"/>
      <c r="N17" s="566"/>
      <c r="O17" s="566"/>
      <c r="P17" s="566"/>
      <c r="Q17" s="566"/>
      <c r="R17" s="566"/>
      <c r="S17" s="566"/>
      <c r="T17" s="566"/>
      <c r="U17" s="566"/>
      <c r="V17" s="482"/>
    </row>
    <row r="18" spans="1:22">
      <c r="A18" s="475">
        <v>2.2999999999999998</v>
      </c>
      <c r="B18" s="501" t="s">
        <v>635</v>
      </c>
      <c r="C18" s="568"/>
      <c r="D18" s="566"/>
      <c r="E18" s="566"/>
      <c r="F18" s="566"/>
      <c r="G18" s="566"/>
      <c r="H18" s="566"/>
      <c r="I18" s="566"/>
      <c r="J18" s="566"/>
      <c r="K18" s="566"/>
      <c r="L18" s="566"/>
      <c r="M18" s="566"/>
      <c r="N18" s="566"/>
      <c r="O18" s="566"/>
      <c r="P18" s="566"/>
      <c r="Q18" s="566"/>
      <c r="R18" s="566"/>
      <c r="S18" s="566"/>
      <c r="T18" s="566"/>
      <c r="U18" s="566"/>
      <c r="V18" s="482"/>
    </row>
    <row r="19" spans="1:22">
      <c r="A19" s="475">
        <v>2.4</v>
      </c>
      <c r="B19" s="501" t="s">
        <v>636</v>
      </c>
      <c r="C19" s="568"/>
      <c r="D19" s="566"/>
      <c r="E19" s="566"/>
      <c r="F19" s="566"/>
      <c r="G19" s="566"/>
      <c r="H19" s="566"/>
      <c r="I19" s="566"/>
      <c r="J19" s="566"/>
      <c r="K19" s="566"/>
      <c r="L19" s="566"/>
      <c r="M19" s="566"/>
      <c r="N19" s="566"/>
      <c r="O19" s="566"/>
      <c r="P19" s="566"/>
      <c r="Q19" s="566"/>
      <c r="R19" s="566"/>
      <c r="S19" s="566"/>
      <c r="T19" s="566"/>
      <c r="U19" s="566"/>
      <c r="V19" s="482"/>
    </row>
    <row r="20" spans="1:22">
      <c r="A20" s="475">
        <v>2.5</v>
      </c>
      <c r="B20" s="501" t="s">
        <v>637</v>
      </c>
      <c r="C20" s="568"/>
      <c r="D20" s="566"/>
      <c r="E20" s="566"/>
      <c r="F20" s="566"/>
      <c r="G20" s="566"/>
      <c r="H20" s="566"/>
      <c r="I20" s="566"/>
      <c r="J20" s="566"/>
      <c r="K20" s="566"/>
      <c r="L20" s="566"/>
      <c r="M20" s="566"/>
      <c r="N20" s="566"/>
      <c r="O20" s="566"/>
      <c r="P20" s="566"/>
      <c r="Q20" s="566"/>
      <c r="R20" s="566"/>
      <c r="S20" s="566"/>
      <c r="T20" s="566"/>
      <c r="U20" s="566"/>
      <c r="V20" s="482"/>
    </row>
    <row r="21" spans="1:22">
      <c r="A21" s="475">
        <v>2.6</v>
      </c>
      <c r="B21" s="501" t="s">
        <v>638</v>
      </c>
      <c r="C21" s="568"/>
      <c r="D21" s="566"/>
      <c r="E21" s="566"/>
      <c r="F21" s="566"/>
      <c r="G21" s="566"/>
      <c r="H21" s="566"/>
      <c r="I21" s="566"/>
      <c r="J21" s="566"/>
      <c r="K21" s="566"/>
      <c r="L21" s="566"/>
      <c r="M21" s="566"/>
      <c r="N21" s="566"/>
      <c r="O21" s="566"/>
      <c r="P21" s="566"/>
      <c r="Q21" s="566"/>
      <c r="R21" s="566"/>
      <c r="S21" s="566"/>
      <c r="T21" s="566"/>
      <c r="U21" s="566"/>
      <c r="V21" s="482"/>
    </row>
    <row r="22" spans="1:22">
      <c r="A22" s="521">
        <v>3</v>
      </c>
      <c r="B22" s="481" t="s">
        <v>694</v>
      </c>
      <c r="C22" s="556">
        <v>37075084.439999998</v>
      </c>
      <c r="D22" s="566">
        <v>35600021.200000003</v>
      </c>
      <c r="E22" s="567">
        <v>0</v>
      </c>
      <c r="F22" s="567"/>
      <c r="G22" s="566">
        <v>1437898.6500000001</v>
      </c>
      <c r="H22" s="567"/>
      <c r="I22" s="567"/>
      <c r="J22" s="567"/>
      <c r="K22" s="567"/>
      <c r="L22" s="566">
        <v>37164.589999999997</v>
      </c>
      <c r="M22" s="567"/>
      <c r="N22" s="567"/>
      <c r="O22" s="567"/>
      <c r="P22" s="567"/>
      <c r="Q22" s="567"/>
      <c r="R22" s="567"/>
      <c r="S22" s="567"/>
      <c r="T22" s="567"/>
      <c r="U22" s="566">
        <v>18352.719999999998</v>
      </c>
      <c r="V22" s="482"/>
    </row>
    <row r="23" spans="1:22">
      <c r="A23" s="475">
        <v>3.1</v>
      </c>
      <c r="B23" s="501" t="s">
        <v>633</v>
      </c>
      <c r="C23" s="568">
        <v>0</v>
      </c>
      <c r="D23" s="566">
        <v>0</v>
      </c>
      <c r="E23" s="567">
        <v>0</v>
      </c>
      <c r="F23" s="567"/>
      <c r="G23" s="566">
        <v>0</v>
      </c>
      <c r="H23" s="567"/>
      <c r="I23" s="567"/>
      <c r="J23" s="567"/>
      <c r="K23" s="567"/>
      <c r="L23" s="566">
        <v>0</v>
      </c>
      <c r="M23" s="567"/>
      <c r="N23" s="567"/>
      <c r="O23" s="567"/>
      <c r="P23" s="567"/>
      <c r="Q23" s="567"/>
      <c r="R23" s="567"/>
      <c r="S23" s="567"/>
      <c r="T23" s="567"/>
      <c r="U23" s="566">
        <v>0</v>
      </c>
      <c r="V23" s="482"/>
    </row>
    <row r="24" spans="1:22">
      <c r="A24" s="475">
        <v>3.2</v>
      </c>
      <c r="B24" s="501" t="s">
        <v>634</v>
      </c>
      <c r="C24" s="568">
        <v>0</v>
      </c>
      <c r="D24" s="566">
        <v>0</v>
      </c>
      <c r="E24" s="567">
        <v>0</v>
      </c>
      <c r="F24" s="567"/>
      <c r="G24" s="566">
        <v>0</v>
      </c>
      <c r="H24" s="567"/>
      <c r="I24" s="567"/>
      <c r="J24" s="567"/>
      <c r="K24" s="567"/>
      <c r="L24" s="566">
        <v>0</v>
      </c>
      <c r="M24" s="567"/>
      <c r="N24" s="567"/>
      <c r="O24" s="567"/>
      <c r="P24" s="567"/>
      <c r="Q24" s="567"/>
      <c r="R24" s="567"/>
      <c r="S24" s="567"/>
      <c r="T24" s="567"/>
      <c r="U24" s="566">
        <v>0</v>
      </c>
      <c r="V24" s="482"/>
    </row>
    <row r="25" spans="1:22">
      <c r="A25" s="475">
        <v>3.3</v>
      </c>
      <c r="B25" s="501" t="s">
        <v>635</v>
      </c>
      <c r="C25" s="568">
        <v>0</v>
      </c>
      <c r="D25" s="566">
        <v>0</v>
      </c>
      <c r="E25" s="567">
        <v>0</v>
      </c>
      <c r="F25" s="567"/>
      <c r="G25" s="566">
        <v>0</v>
      </c>
      <c r="H25" s="567"/>
      <c r="I25" s="567"/>
      <c r="J25" s="567"/>
      <c r="K25" s="567"/>
      <c r="L25" s="566">
        <v>0</v>
      </c>
      <c r="M25" s="567"/>
      <c r="N25" s="567"/>
      <c r="O25" s="567"/>
      <c r="P25" s="567"/>
      <c r="Q25" s="567"/>
      <c r="R25" s="567"/>
      <c r="S25" s="567"/>
      <c r="T25" s="567"/>
      <c r="U25" s="566">
        <v>0</v>
      </c>
      <c r="V25" s="482"/>
    </row>
    <row r="26" spans="1:22">
      <c r="A26" s="475">
        <v>3.4</v>
      </c>
      <c r="B26" s="501" t="s">
        <v>636</v>
      </c>
      <c r="C26" s="568">
        <v>62168.83</v>
      </c>
      <c r="D26" s="566">
        <v>62168.83</v>
      </c>
      <c r="E26" s="567">
        <v>0</v>
      </c>
      <c r="F26" s="567"/>
      <c r="G26" s="566">
        <v>0</v>
      </c>
      <c r="H26" s="567"/>
      <c r="I26" s="567"/>
      <c r="J26" s="567"/>
      <c r="K26" s="567"/>
      <c r="L26" s="566">
        <v>0</v>
      </c>
      <c r="M26" s="567"/>
      <c r="N26" s="567"/>
      <c r="O26" s="567"/>
      <c r="P26" s="567"/>
      <c r="Q26" s="567"/>
      <c r="R26" s="567"/>
      <c r="S26" s="567"/>
      <c r="T26" s="567"/>
      <c r="U26" s="566">
        <v>0</v>
      </c>
      <c r="V26" s="482"/>
    </row>
    <row r="27" spans="1:22">
      <c r="A27" s="475">
        <v>3.5</v>
      </c>
      <c r="B27" s="501" t="s">
        <v>637</v>
      </c>
      <c r="C27" s="568">
        <v>32564851.720000003</v>
      </c>
      <c r="D27" s="566">
        <v>31122896.430000003</v>
      </c>
      <c r="E27" s="567">
        <v>0</v>
      </c>
      <c r="F27" s="567"/>
      <c r="G27" s="566">
        <v>1429062.29</v>
      </c>
      <c r="H27" s="567"/>
      <c r="I27" s="567"/>
      <c r="J27" s="567"/>
      <c r="K27" s="567"/>
      <c r="L27" s="566">
        <v>12893</v>
      </c>
      <c r="M27" s="567"/>
      <c r="N27" s="567"/>
      <c r="O27" s="567"/>
      <c r="P27" s="567"/>
      <c r="Q27" s="567"/>
      <c r="R27" s="567"/>
      <c r="S27" s="567"/>
      <c r="T27" s="567"/>
      <c r="U27" s="566">
        <v>0</v>
      </c>
      <c r="V27" s="482"/>
    </row>
    <row r="28" spans="1:22">
      <c r="A28" s="475">
        <v>3.6</v>
      </c>
      <c r="B28" s="501" t="s">
        <v>638</v>
      </c>
      <c r="C28" s="568">
        <v>4448063.8899999978</v>
      </c>
      <c r="D28" s="566">
        <v>4414955.9399999976</v>
      </c>
      <c r="E28" s="567">
        <v>0</v>
      </c>
      <c r="F28" s="567"/>
      <c r="G28" s="566">
        <v>8836.36</v>
      </c>
      <c r="H28" s="567"/>
      <c r="I28" s="567"/>
      <c r="J28" s="567"/>
      <c r="K28" s="567"/>
      <c r="L28" s="566">
        <v>24271.59</v>
      </c>
      <c r="M28" s="567"/>
      <c r="N28" s="567"/>
      <c r="O28" s="567"/>
      <c r="P28" s="567"/>
      <c r="Q28" s="567"/>
      <c r="R28" s="567"/>
      <c r="S28" s="567"/>
      <c r="T28" s="567"/>
      <c r="U28" s="566">
        <v>18352.719999999998</v>
      </c>
      <c r="V28" s="482"/>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showGridLines="0" topLeftCell="A2" workbookViewId="0">
      <selection activeCell="B16" sqref="B16"/>
    </sheetView>
  </sheetViews>
  <sheetFormatPr defaultColWidth="9.28515625" defaultRowHeight="12.75"/>
  <cols>
    <col min="1" max="1" width="11.7109375" style="479" bestFit="1" customWidth="1"/>
    <col min="2" max="2" width="90.28515625" style="479" bestFit="1" customWidth="1"/>
    <col min="3" max="3" width="19.7109375" style="479" hidden="1" customWidth="1"/>
    <col min="4" max="4" width="21.140625" style="479" hidden="1" customWidth="1"/>
    <col min="5" max="5" width="17.140625" style="479" hidden="1" customWidth="1"/>
    <col min="6" max="6" width="22.28515625" style="479" hidden="1" customWidth="1"/>
    <col min="7" max="7" width="19.28515625" style="479" hidden="1" customWidth="1"/>
    <col min="8" max="8" width="17.140625" style="479" hidden="1" customWidth="1"/>
    <col min="9" max="11" width="22.28515625" style="479" hidden="1" customWidth="1"/>
    <col min="12" max="14" width="22.28515625" style="479" customWidth="1"/>
    <col min="15" max="15" width="23" style="479" customWidth="1"/>
    <col min="16" max="16" width="21.7109375" style="479" bestFit="1" customWidth="1"/>
    <col min="17" max="19" width="19" style="479" bestFit="1" customWidth="1"/>
    <col min="20" max="20" width="14.7109375" style="479" customWidth="1"/>
    <col min="21" max="21" width="20" style="479" customWidth="1"/>
    <col min="22" max="22" width="9.85546875" style="479" bestFit="1" customWidth="1"/>
    <col min="23" max="16384" width="9.28515625" style="479"/>
  </cols>
  <sheetData>
    <row r="1" spans="1:22" ht="13.5">
      <c r="A1" s="469" t="s">
        <v>30</v>
      </c>
      <c r="B1" s="3" t="str">
        <f>'Info '!C2</f>
        <v>JSC " Halyk Bank Georgia"</v>
      </c>
    </row>
    <row r="2" spans="1:22" ht="13.5">
      <c r="A2" s="470" t="s">
        <v>31</v>
      </c>
      <c r="B2" s="506">
        <f>'1. key ratios '!B2</f>
        <v>44561</v>
      </c>
      <c r="C2" s="506"/>
    </row>
    <row r="3" spans="1:22">
      <c r="A3" s="471" t="s">
        <v>641</v>
      </c>
    </row>
    <row r="5" spans="1:22" ht="13.5" customHeight="1">
      <c r="A5" s="752" t="s">
        <v>642</v>
      </c>
      <c r="B5" s="753"/>
      <c r="C5" s="761" t="s">
        <v>643</v>
      </c>
      <c r="D5" s="762"/>
      <c r="E5" s="762"/>
      <c r="F5" s="762"/>
      <c r="G5" s="762"/>
      <c r="H5" s="762"/>
      <c r="I5" s="762"/>
      <c r="J5" s="762"/>
      <c r="K5" s="762"/>
      <c r="L5" s="762"/>
      <c r="M5" s="762"/>
      <c r="N5" s="762"/>
      <c r="O5" s="762"/>
      <c r="P5" s="762"/>
      <c r="Q5" s="762"/>
      <c r="R5" s="762"/>
      <c r="S5" s="762"/>
      <c r="T5" s="763"/>
      <c r="U5" s="518"/>
    </row>
    <row r="6" spans="1:22">
      <c r="A6" s="754"/>
      <c r="B6" s="755"/>
      <c r="C6" s="745" t="s">
        <v>108</v>
      </c>
      <c r="D6" s="758" t="s">
        <v>644</v>
      </c>
      <c r="E6" s="758"/>
      <c r="F6" s="759"/>
      <c r="G6" s="760" t="s">
        <v>645</v>
      </c>
      <c r="H6" s="758"/>
      <c r="I6" s="758"/>
      <c r="J6" s="758"/>
      <c r="K6" s="759"/>
      <c r="L6" s="748" t="s">
        <v>646</v>
      </c>
      <c r="M6" s="749"/>
      <c r="N6" s="749"/>
      <c r="O6" s="749"/>
      <c r="P6" s="749"/>
      <c r="Q6" s="749"/>
      <c r="R6" s="749"/>
      <c r="S6" s="749"/>
      <c r="T6" s="750"/>
      <c r="U6" s="505"/>
    </row>
    <row r="7" spans="1:22">
      <c r="A7" s="756"/>
      <c r="B7" s="757"/>
      <c r="C7" s="746"/>
      <c r="E7" s="499" t="s">
        <v>619</v>
      </c>
      <c r="F7" s="511" t="s">
        <v>620</v>
      </c>
      <c r="H7" s="499" t="s">
        <v>619</v>
      </c>
      <c r="I7" s="511" t="s">
        <v>621</v>
      </c>
      <c r="J7" s="511" t="s">
        <v>622</v>
      </c>
      <c r="K7" s="511" t="s">
        <v>623</v>
      </c>
      <c r="L7" s="522"/>
      <c r="M7" s="499" t="s">
        <v>624</v>
      </c>
      <c r="N7" s="511" t="s">
        <v>622</v>
      </c>
      <c r="O7" s="511" t="s">
        <v>625</v>
      </c>
      <c r="P7" s="511" t="s">
        <v>626</v>
      </c>
      <c r="Q7" s="511" t="s">
        <v>627</v>
      </c>
      <c r="R7" s="511" t="s">
        <v>628</v>
      </c>
      <c r="S7" s="511" t="s">
        <v>629</v>
      </c>
      <c r="T7" s="520" t="s">
        <v>630</v>
      </c>
      <c r="U7" s="518"/>
    </row>
    <row r="8" spans="1:22">
      <c r="A8" s="522">
        <v>1</v>
      </c>
      <c r="B8" s="517" t="s">
        <v>632</v>
      </c>
      <c r="C8" s="624">
        <v>738319993.00000083</v>
      </c>
      <c r="D8" s="566">
        <v>589796717.21000087</v>
      </c>
      <c r="E8" s="566">
        <v>5192282.0399999991</v>
      </c>
      <c r="F8" s="566">
        <v>0</v>
      </c>
      <c r="G8" s="566">
        <v>93989523.030000016</v>
      </c>
      <c r="H8" s="566">
        <v>889480.59</v>
      </c>
      <c r="I8" s="566">
        <v>2430643.7400000002</v>
      </c>
      <c r="J8" s="566">
        <v>1224779.5900000001</v>
      </c>
      <c r="K8" s="566">
        <v>0</v>
      </c>
      <c r="L8" s="566">
        <v>54533752.759999983</v>
      </c>
      <c r="M8" s="566">
        <v>9551234.2799999975</v>
      </c>
      <c r="N8" s="566">
        <v>1913635.62</v>
      </c>
      <c r="O8" s="566">
        <v>2556461.65</v>
      </c>
      <c r="P8" s="566">
        <v>4661122.63</v>
      </c>
      <c r="Q8" s="566">
        <v>10432091.23</v>
      </c>
      <c r="R8" s="566">
        <v>4292169.93</v>
      </c>
      <c r="S8" s="566">
        <v>131565.11000000002</v>
      </c>
      <c r="T8" s="566">
        <v>2185.2800000000002</v>
      </c>
      <c r="U8" s="662">
        <f>M8+N8+O8+P8+Q8+R8+S8+T8</f>
        <v>33540465.73</v>
      </c>
    </row>
    <row r="9" spans="1:22">
      <c r="A9" s="501">
        <v>1.1000000000000001</v>
      </c>
      <c r="B9" s="501" t="s">
        <v>647</v>
      </c>
      <c r="C9" s="568">
        <v>729195793.47000086</v>
      </c>
      <c r="D9" s="566">
        <v>581865210.25000083</v>
      </c>
      <c r="E9" s="566">
        <v>5052731.0299999993</v>
      </c>
      <c r="F9" s="566">
        <v>0</v>
      </c>
      <c r="G9" s="566">
        <v>93783080.51000002</v>
      </c>
      <c r="H9" s="566">
        <v>847819.08</v>
      </c>
      <c r="I9" s="566">
        <v>2398571.8000000003</v>
      </c>
      <c r="J9" s="566">
        <v>1224779.5900000001</v>
      </c>
      <c r="K9" s="566">
        <v>0</v>
      </c>
      <c r="L9" s="566">
        <v>53547502.709999986</v>
      </c>
      <c r="M9" s="566">
        <v>9395472.2699999977</v>
      </c>
      <c r="N9" s="566">
        <v>1856225.2400000002</v>
      </c>
      <c r="O9" s="566">
        <v>2467224.69</v>
      </c>
      <c r="P9" s="566">
        <v>4577015.6399999997</v>
      </c>
      <c r="Q9" s="566">
        <v>10291335.82</v>
      </c>
      <c r="R9" s="566">
        <v>4006158.4299999997</v>
      </c>
      <c r="S9" s="566">
        <v>100164.25000000001</v>
      </c>
      <c r="T9" s="566">
        <v>0</v>
      </c>
      <c r="U9" s="662">
        <f t="shared" ref="U9:U13" si="0">M9+N9+O9+P9+Q9+R9+S9+T9</f>
        <v>32693596.339999996</v>
      </c>
    </row>
    <row r="10" spans="1:22" s="667" customFormat="1">
      <c r="A10" s="663" t="s">
        <v>14</v>
      </c>
      <c r="B10" s="663" t="s">
        <v>648</v>
      </c>
      <c r="C10" s="664">
        <v>670403686.92000043</v>
      </c>
      <c r="D10" s="665">
        <v>549635098.75000036</v>
      </c>
      <c r="E10" s="665">
        <v>5133179.8699999992</v>
      </c>
      <c r="F10" s="665">
        <v>0</v>
      </c>
      <c r="G10" s="665">
        <v>84192931.589999974</v>
      </c>
      <c r="H10" s="665">
        <v>797895.82</v>
      </c>
      <c r="I10" s="665">
        <v>2166118.3000000003</v>
      </c>
      <c r="J10" s="665">
        <v>1107329.6000000001</v>
      </c>
      <c r="K10" s="665">
        <v>0</v>
      </c>
      <c r="L10" s="665">
        <v>36575656.580000006</v>
      </c>
      <c r="M10" s="665">
        <v>6575350.1100000013</v>
      </c>
      <c r="N10" s="665">
        <v>1299357.6400000001</v>
      </c>
      <c r="O10" s="665">
        <v>1690213.3900000001</v>
      </c>
      <c r="P10" s="665">
        <v>3192809.4999999995</v>
      </c>
      <c r="Q10" s="665">
        <v>6795005.1000000006</v>
      </c>
      <c r="R10" s="665">
        <v>2712295.29</v>
      </c>
      <c r="S10" s="665">
        <v>64479.72</v>
      </c>
      <c r="T10" s="665">
        <v>0</v>
      </c>
      <c r="U10" s="666">
        <f t="shared" si="0"/>
        <v>22329510.75</v>
      </c>
    </row>
    <row r="11" spans="1:22" s="667" customFormat="1">
      <c r="A11" s="668" t="s">
        <v>649</v>
      </c>
      <c r="B11" s="668" t="s">
        <v>650</v>
      </c>
      <c r="C11" s="669">
        <v>469115260.39000034</v>
      </c>
      <c r="D11" s="665">
        <v>373399239.92000037</v>
      </c>
      <c r="E11" s="665">
        <v>4618681.4099999992</v>
      </c>
      <c r="F11" s="665">
        <v>0</v>
      </c>
      <c r="G11" s="665">
        <v>68741293.469999969</v>
      </c>
      <c r="H11" s="665">
        <v>797895.82</v>
      </c>
      <c r="I11" s="665">
        <v>1789152.4700000002</v>
      </c>
      <c r="J11" s="665">
        <v>1002196.97</v>
      </c>
      <c r="K11" s="665">
        <v>0</v>
      </c>
      <c r="L11" s="665">
        <v>26974727</v>
      </c>
      <c r="M11" s="665">
        <v>5945505.0500000017</v>
      </c>
      <c r="N11" s="665">
        <v>372246.99000000005</v>
      </c>
      <c r="O11" s="665">
        <v>1466855.4700000002</v>
      </c>
      <c r="P11" s="665">
        <v>3101870.2499999995</v>
      </c>
      <c r="Q11" s="665">
        <v>5784563.1400000006</v>
      </c>
      <c r="R11" s="665">
        <v>2343819.2800000003</v>
      </c>
      <c r="S11" s="665">
        <v>64479.72</v>
      </c>
      <c r="T11" s="665">
        <v>0</v>
      </c>
      <c r="U11" s="666">
        <f t="shared" si="0"/>
        <v>19079339.900000002</v>
      </c>
      <c r="V11" s="670">
        <f>U11+U12</f>
        <v>21367585.800000001</v>
      </c>
    </row>
    <row r="12" spans="1:22">
      <c r="A12" s="491" t="s">
        <v>651</v>
      </c>
      <c r="B12" s="491" t="s">
        <v>652</v>
      </c>
      <c r="C12" s="626">
        <v>130519421.32000001</v>
      </c>
      <c r="D12" s="566">
        <v>115149775.51000001</v>
      </c>
      <c r="E12" s="566">
        <v>514498.46000000008</v>
      </c>
      <c r="F12" s="566">
        <v>0</v>
      </c>
      <c r="G12" s="566">
        <v>11365942.390000002</v>
      </c>
      <c r="H12" s="566">
        <v>0</v>
      </c>
      <c r="I12" s="566">
        <v>376965.83</v>
      </c>
      <c r="J12" s="566">
        <v>105132.63</v>
      </c>
      <c r="K12" s="566">
        <v>0</v>
      </c>
      <c r="L12" s="566">
        <v>4003703.42</v>
      </c>
      <c r="M12" s="566">
        <v>629845.06000000006</v>
      </c>
      <c r="N12" s="566">
        <v>927110.65</v>
      </c>
      <c r="O12" s="566">
        <v>223357.92</v>
      </c>
      <c r="P12" s="566">
        <v>90939.25</v>
      </c>
      <c r="Q12" s="566">
        <v>48517.01</v>
      </c>
      <c r="R12" s="566">
        <v>368476.01</v>
      </c>
      <c r="S12" s="566">
        <v>0</v>
      </c>
      <c r="T12" s="566">
        <v>0</v>
      </c>
      <c r="U12" s="662">
        <f t="shared" si="0"/>
        <v>2288245.9</v>
      </c>
    </row>
    <row r="13" spans="1:22">
      <c r="A13" s="491" t="s">
        <v>653</v>
      </c>
      <c r="B13" s="491" t="s">
        <v>654</v>
      </c>
      <c r="C13" s="626">
        <v>49746681.43</v>
      </c>
      <c r="D13" s="566">
        <v>41025684.490000002</v>
      </c>
      <c r="E13" s="566">
        <v>0</v>
      </c>
      <c r="F13" s="566">
        <v>0</v>
      </c>
      <c r="G13" s="566">
        <v>4085695.7299999995</v>
      </c>
      <c r="H13" s="566">
        <v>0</v>
      </c>
      <c r="I13" s="566">
        <v>0</v>
      </c>
      <c r="J13" s="566">
        <v>0</v>
      </c>
      <c r="K13" s="566">
        <v>0</v>
      </c>
      <c r="L13" s="566">
        <v>4635301.21</v>
      </c>
      <c r="M13" s="566">
        <v>0</v>
      </c>
      <c r="N13" s="566">
        <v>0</v>
      </c>
      <c r="O13" s="566">
        <v>0</v>
      </c>
      <c r="P13" s="566">
        <v>0</v>
      </c>
      <c r="Q13" s="566">
        <v>0</v>
      </c>
      <c r="R13" s="566">
        <v>0</v>
      </c>
      <c r="S13" s="566">
        <v>0</v>
      </c>
      <c r="T13" s="566">
        <v>0</v>
      </c>
      <c r="U13" s="662">
        <f t="shared" si="0"/>
        <v>0</v>
      </c>
    </row>
    <row r="14" spans="1:22">
      <c r="A14" s="491" t="s">
        <v>655</v>
      </c>
      <c r="B14" s="491" t="s">
        <v>656</v>
      </c>
      <c r="C14" s="626">
        <v>21022323.780000001</v>
      </c>
      <c r="D14" s="566">
        <v>20060398.830000002</v>
      </c>
      <c r="E14" s="566">
        <v>0</v>
      </c>
      <c r="F14" s="566">
        <v>0</v>
      </c>
      <c r="G14" s="566">
        <v>0</v>
      </c>
      <c r="H14" s="566">
        <v>0</v>
      </c>
      <c r="I14" s="566">
        <v>0</v>
      </c>
      <c r="J14" s="566">
        <v>0</v>
      </c>
      <c r="K14" s="566">
        <v>0</v>
      </c>
      <c r="L14" s="566">
        <v>961924.95</v>
      </c>
      <c r="M14" s="566">
        <v>0</v>
      </c>
      <c r="N14" s="566">
        <v>0</v>
      </c>
      <c r="O14" s="566">
        <v>0</v>
      </c>
      <c r="P14" s="566">
        <v>0</v>
      </c>
      <c r="Q14" s="566">
        <v>961924.95</v>
      </c>
      <c r="R14" s="566">
        <v>0</v>
      </c>
      <c r="S14" s="566">
        <v>0</v>
      </c>
      <c r="T14" s="566">
        <v>0</v>
      </c>
      <c r="U14" s="662"/>
    </row>
    <row r="15" spans="1:22">
      <c r="A15" s="492">
        <v>1.2</v>
      </c>
      <c r="B15" s="492" t="s">
        <v>657</v>
      </c>
      <c r="C15" s="565">
        <v>37879694.138999984</v>
      </c>
      <c r="D15" s="566">
        <v>11637301.129000004</v>
      </c>
      <c r="E15" s="566">
        <v>101054.6</v>
      </c>
      <c r="F15" s="566">
        <v>0</v>
      </c>
      <c r="G15" s="566">
        <v>9378308.1999999918</v>
      </c>
      <c r="H15" s="566">
        <v>84781.920000000013</v>
      </c>
      <c r="I15" s="566">
        <v>239857.22000000003</v>
      </c>
      <c r="J15" s="566">
        <v>122477.96</v>
      </c>
      <c r="K15" s="566">
        <v>0</v>
      </c>
      <c r="L15" s="566">
        <v>16864084.809999991</v>
      </c>
      <c r="M15" s="566">
        <v>2818641.7300000004</v>
      </c>
      <c r="N15" s="566">
        <v>556867.6</v>
      </c>
      <c r="O15" s="566">
        <v>777011.29999999993</v>
      </c>
      <c r="P15" s="566">
        <v>1384095.91</v>
      </c>
      <c r="Q15" s="566">
        <v>3496330.7199999997</v>
      </c>
      <c r="R15" s="566">
        <v>1293863.1400000001</v>
      </c>
      <c r="S15" s="566">
        <v>35684.53</v>
      </c>
      <c r="T15" s="566">
        <v>0</v>
      </c>
      <c r="U15" s="662"/>
    </row>
    <row r="16" spans="1:22">
      <c r="A16" s="524">
        <v>1.3</v>
      </c>
      <c r="B16" s="492" t="s">
        <v>705</v>
      </c>
      <c r="C16" s="627"/>
      <c r="D16" s="627"/>
      <c r="E16" s="627"/>
      <c r="F16" s="627"/>
      <c r="G16" s="627"/>
      <c r="H16" s="627"/>
      <c r="I16" s="627"/>
      <c r="J16" s="627"/>
      <c r="K16" s="627"/>
      <c r="L16" s="627"/>
      <c r="M16" s="627"/>
      <c r="N16" s="627"/>
      <c r="O16" s="627"/>
      <c r="P16" s="627"/>
      <c r="Q16" s="627"/>
      <c r="R16" s="627"/>
      <c r="S16" s="627"/>
      <c r="T16" s="627"/>
      <c r="U16" s="482"/>
    </row>
    <row r="17" spans="1:21">
      <c r="A17" s="495" t="s">
        <v>658</v>
      </c>
      <c r="B17" s="493" t="s">
        <v>659</v>
      </c>
      <c r="C17" s="628">
        <v>695380870.8122077</v>
      </c>
      <c r="D17" s="564">
        <v>550840632.73220766</v>
      </c>
      <c r="E17" s="564">
        <v>5048211.3600000003</v>
      </c>
      <c r="F17" s="564">
        <v>0</v>
      </c>
      <c r="G17" s="564">
        <v>91734111.660000041</v>
      </c>
      <c r="H17" s="564">
        <v>843258.02</v>
      </c>
      <c r="I17" s="564">
        <v>2392775.08</v>
      </c>
      <c r="J17" s="564">
        <v>1224779.5900000001</v>
      </c>
      <c r="K17" s="564">
        <v>0</v>
      </c>
      <c r="L17" s="564">
        <v>52806126.419999994</v>
      </c>
      <c r="M17" s="564">
        <v>9254536.1099999975</v>
      </c>
      <c r="N17" s="564">
        <v>1856225.24</v>
      </c>
      <c r="O17" s="564">
        <v>2467224.69</v>
      </c>
      <c r="P17" s="564">
        <v>4576200.47</v>
      </c>
      <c r="Q17" s="564">
        <v>10048208.779999999</v>
      </c>
      <c r="R17" s="564">
        <v>3874707.5700000003</v>
      </c>
      <c r="S17" s="564">
        <v>92113.88</v>
      </c>
      <c r="T17" s="564">
        <v>0</v>
      </c>
      <c r="U17" s="482"/>
    </row>
    <row r="18" spans="1:21">
      <c r="A18" s="494" t="s">
        <v>660</v>
      </c>
      <c r="B18" s="494" t="s">
        <v>661</v>
      </c>
      <c r="C18" s="629">
        <v>679271493.77220762</v>
      </c>
      <c r="D18" s="564">
        <v>534744738.57220757</v>
      </c>
      <c r="E18" s="564">
        <v>5048211.3600000003</v>
      </c>
      <c r="F18" s="564">
        <v>0</v>
      </c>
      <c r="G18" s="564">
        <v>91720628.780000046</v>
      </c>
      <c r="H18" s="564">
        <v>843258.02</v>
      </c>
      <c r="I18" s="564">
        <v>2392775.08</v>
      </c>
      <c r="J18" s="564">
        <v>1224779.5900000001</v>
      </c>
      <c r="K18" s="564">
        <v>0</v>
      </c>
      <c r="L18" s="564">
        <v>52806126.419999994</v>
      </c>
      <c r="M18" s="564">
        <v>9254536.1099999975</v>
      </c>
      <c r="N18" s="564">
        <v>1856225.24</v>
      </c>
      <c r="O18" s="564">
        <v>2467224.69</v>
      </c>
      <c r="P18" s="564">
        <v>4576200.47</v>
      </c>
      <c r="Q18" s="564">
        <v>10048208.779999999</v>
      </c>
      <c r="R18" s="564">
        <v>3874707.5700000003</v>
      </c>
      <c r="S18" s="564">
        <v>92113.88</v>
      </c>
      <c r="T18" s="564">
        <v>0</v>
      </c>
      <c r="U18" s="482"/>
    </row>
    <row r="19" spans="1:21">
      <c r="A19" s="495" t="s">
        <v>662</v>
      </c>
      <c r="B19" s="495" t="s">
        <v>663</v>
      </c>
      <c r="C19" s="630">
        <v>738894339.69472003</v>
      </c>
      <c r="D19" s="564">
        <v>543660994.64472008</v>
      </c>
      <c r="E19" s="564">
        <v>5759365.9399999985</v>
      </c>
      <c r="F19" s="564">
        <v>0</v>
      </c>
      <c r="G19" s="564">
        <v>132440345.69999997</v>
      </c>
      <c r="H19" s="564">
        <v>1836885.8399999999</v>
      </c>
      <c r="I19" s="564">
        <v>2400591.4300000002</v>
      </c>
      <c r="J19" s="564">
        <v>1374675.49</v>
      </c>
      <c r="K19" s="564">
        <v>0</v>
      </c>
      <c r="L19" s="564">
        <v>62792999.350000016</v>
      </c>
      <c r="M19" s="564">
        <v>10455468.470000001</v>
      </c>
      <c r="N19" s="564">
        <v>2910171.83</v>
      </c>
      <c r="O19" s="564">
        <v>4033979.4200000004</v>
      </c>
      <c r="P19" s="564">
        <v>6641776.9199999999</v>
      </c>
      <c r="Q19" s="564">
        <v>11611102.159999998</v>
      </c>
      <c r="R19" s="564">
        <v>4458252.43</v>
      </c>
      <c r="S19" s="564">
        <v>91725.96</v>
      </c>
      <c r="T19" s="564">
        <v>0</v>
      </c>
      <c r="U19" s="482"/>
    </row>
    <row r="20" spans="1:21">
      <c r="A20" s="494" t="s">
        <v>664</v>
      </c>
      <c r="B20" s="494" t="s">
        <v>661</v>
      </c>
      <c r="C20" s="629">
        <v>708220531.78472042</v>
      </c>
      <c r="D20" s="564">
        <v>521373783.25472045</v>
      </c>
      <c r="E20" s="564">
        <v>5485292.5199999986</v>
      </c>
      <c r="F20" s="564">
        <v>0</v>
      </c>
      <c r="G20" s="564">
        <v>126592498.78</v>
      </c>
      <c r="H20" s="564">
        <v>1836885.8399999999</v>
      </c>
      <c r="I20" s="564">
        <v>2400591.4300000002</v>
      </c>
      <c r="J20" s="564">
        <v>1374675.49</v>
      </c>
      <c r="K20" s="564">
        <v>0</v>
      </c>
      <c r="L20" s="564">
        <v>60254249.750000022</v>
      </c>
      <c r="M20" s="564">
        <v>10455468.470000001</v>
      </c>
      <c r="N20" s="564">
        <v>2910171.83</v>
      </c>
      <c r="O20" s="564">
        <v>4033979.4200000004</v>
      </c>
      <c r="P20" s="564">
        <v>6409206.0100000007</v>
      </c>
      <c r="Q20" s="564">
        <v>11484354.559999999</v>
      </c>
      <c r="R20" s="564">
        <v>4458252.43</v>
      </c>
      <c r="S20" s="564">
        <v>91725.96</v>
      </c>
      <c r="T20" s="564">
        <v>0</v>
      </c>
      <c r="U20" s="482"/>
    </row>
    <row r="21" spans="1:21">
      <c r="A21" s="496">
        <v>1.4</v>
      </c>
      <c r="B21" s="497" t="s">
        <v>665</v>
      </c>
      <c r="C21" s="631">
        <v>537431.12149999989</v>
      </c>
      <c r="D21" s="564">
        <v>537431.12149999989</v>
      </c>
      <c r="E21" s="564">
        <v>0</v>
      </c>
      <c r="F21" s="564">
        <v>0</v>
      </c>
      <c r="G21" s="564">
        <v>0</v>
      </c>
      <c r="H21" s="564">
        <v>0</v>
      </c>
      <c r="I21" s="564">
        <v>0</v>
      </c>
      <c r="J21" s="564">
        <v>0</v>
      </c>
      <c r="K21" s="564">
        <v>0</v>
      </c>
      <c r="L21" s="564">
        <v>0</v>
      </c>
      <c r="M21" s="564">
        <v>0</v>
      </c>
      <c r="N21" s="564">
        <v>0</v>
      </c>
      <c r="O21" s="564">
        <v>0</v>
      </c>
      <c r="P21" s="564">
        <v>0</v>
      </c>
      <c r="Q21" s="564">
        <v>0</v>
      </c>
      <c r="R21" s="564">
        <v>0</v>
      </c>
      <c r="S21" s="564">
        <v>0</v>
      </c>
      <c r="T21" s="564">
        <v>0</v>
      </c>
      <c r="U21" s="482"/>
    </row>
    <row r="22" spans="1:21">
      <c r="A22" s="496">
        <v>1.5</v>
      </c>
      <c r="B22" s="497" t="s">
        <v>666</v>
      </c>
      <c r="C22" s="553">
        <v>0</v>
      </c>
      <c r="D22" s="553">
        <v>0</v>
      </c>
      <c r="E22" s="553">
        <v>0</v>
      </c>
      <c r="F22" s="553">
        <v>0</v>
      </c>
      <c r="G22" s="553">
        <v>0</v>
      </c>
      <c r="H22" s="553">
        <v>0</v>
      </c>
      <c r="I22" s="553">
        <v>0</v>
      </c>
      <c r="J22" s="553">
        <v>0</v>
      </c>
      <c r="K22" s="553">
        <v>0</v>
      </c>
      <c r="L22" s="553">
        <v>0</v>
      </c>
      <c r="M22" s="553">
        <v>0</v>
      </c>
      <c r="N22" s="553">
        <v>0</v>
      </c>
      <c r="O22" s="553">
        <v>0</v>
      </c>
      <c r="P22" s="553">
        <v>0</v>
      </c>
      <c r="Q22" s="553">
        <v>0</v>
      </c>
      <c r="R22" s="553">
        <v>0</v>
      </c>
      <c r="S22" s="553">
        <v>0</v>
      </c>
      <c r="T22" s="553">
        <v>0</v>
      </c>
      <c r="U22" s="482"/>
    </row>
    <row r="23" spans="1:21">
      <c r="L23" s="661"/>
    </row>
    <row r="25" spans="1:21">
      <c r="L25" s="671">
        <f>L12++L11</f>
        <v>30978430.420000002</v>
      </c>
    </row>
    <row r="26" spans="1:21">
      <c r="C26" s="661">
        <f>C10/C9</f>
        <v>0.91937404593322147</v>
      </c>
      <c r="L26" s="661">
        <f>L25/L10</f>
        <v>0.84696853909491721</v>
      </c>
      <c r="M26" s="660">
        <f>L11+L12+L13</f>
        <v>35613731.630000003</v>
      </c>
    </row>
    <row r="27" spans="1:21">
      <c r="C27" s="661">
        <f>(C11+C12)/C10</f>
        <v>0.89443822193888844</v>
      </c>
      <c r="M27" s="661">
        <f>M26/L10</f>
        <v>0.97370040513432654</v>
      </c>
    </row>
    <row r="30" spans="1:21">
      <c r="B30" s="523" t="s">
        <v>648</v>
      </c>
      <c r="C30" s="625">
        <v>670403686.92000043</v>
      </c>
    </row>
    <row r="31" spans="1:21">
      <c r="B31" s="491" t="s">
        <v>650</v>
      </c>
      <c r="C31" s="626">
        <v>469115260.39000034</v>
      </c>
      <c r="D31" s="661">
        <f>C31/$C$30</f>
        <v>0.6997504183564851</v>
      </c>
    </row>
    <row r="32" spans="1:21">
      <c r="B32" s="491" t="s">
        <v>652</v>
      </c>
      <c r="C32" s="626">
        <v>130519421.32000001</v>
      </c>
      <c r="D32" s="661">
        <f t="shared" ref="D32:D34" si="1">C32/$C$30</f>
        <v>0.19468780358240326</v>
      </c>
    </row>
    <row r="33" spans="2:4">
      <c r="B33" s="491" t="s">
        <v>654</v>
      </c>
      <c r="C33" s="626">
        <v>49746681.43</v>
      </c>
      <c r="D33" s="661">
        <f t="shared" si="1"/>
        <v>7.4204068982001728E-2</v>
      </c>
    </row>
    <row r="34" spans="2:4">
      <c r="B34" s="491" t="s">
        <v>656</v>
      </c>
      <c r="C34" s="626">
        <v>21022323.780000001</v>
      </c>
      <c r="D34" s="661">
        <f t="shared" si="1"/>
        <v>3.1357709079109827E-2</v>
      </c>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C7" workbookViewId="0">
      <selection activeCell="C7" sqref="C7:O33"/>
    </sheetView>
  </sheetViews>
  <sheetFormatPr defaultColWidth="9.28515625" defaultRowHeight="12.75"/>
  <cols>
    <col min="1" max="1" width="11.7109375" style="479" bestFit="1" customWidth="1"/>
    <col min="2" max="2" width="93.42578125" style="479" customWidth="1"/>
    <col min="3" max="3" width="14.7109375" style="479" customWidth="1"/>
    <col min="4" max="5" width="11.42578125" style="479" customWidth="1"/>
    <col min="6" max="7" width="11.42578125" style="525" customWidth="1"/>
    <col min="8" max="9" width="11.42578125" style="479" customWidth="1"/>
    <col min="10" max="14" width="11.42578125" style="525" customWidth="1"/>
    <col min="15" max="15" width="18.7109375" style="479" bestFit="1" customWidth="1"/>
    <col min="16" max="16384" width="9.28515625" style="479"/>
  </cols>
  <sheetData>
    <row r="1" spans="1:15" ht="13.5">
      <c r="A1" s="469" t="s">
        <v>30</v>
      </c>
      <c r="B1" s="3" t="str">
        <f>'Info '!C2</f>
        <v>JSC " Halyk Bank Georgia"</v>
      </c>
      <c r="F1" s="479"/>
      <c r="G1" s="479"/>
      <c r="J1" s="479"/>
      <c r="K1" s="479"/>
      <c r="L1" s="479"/>
      <c r="M1" s="479"/>
      <c r="N1" s="479"/>
    </row>
    <row r="2" spans="1:15" ht="13.5">
      <c r="A2" s="470" t="s">
        <v>31</v>
      </c>
      <c r="B2" s="506">
        <f>'1. key ratios '!B2</f>
        <v>44561</v>
      </c>
      <c r="F2" s="479"/>
      <c r="G2" s="479"/>
      <c r="J2" s="479"/>
      <c r="K2" s="479"/>
      <c r="L2" s="479"/>
      <c r="M2" s="479"/>
      <c r="N2" s="479"/>
    </row>
    <row r="3" spans="1:15">
      <c r="A3" s="471" t="s">
        <v>667</v>
      </c>
      <c r="F3" s="479"/>
      <c r="G3" s="479"/>
      <c r="J3" s="479"/>
      <c r="K3" s="479"/>
      <c r="L3" s="479"/>
      <c r="M3" s="479"/>
      <c r="N3" s="479"/>
    </row>
    <row r="4" spans="1:15">
      <c r="F4" s="479"/>
      <c r="G4" s="479"/>
      <c r="J4" s="479"/>
      <c r="K4" s="479"/>
      <c r="L4" s="479"/>
      <c r="M4" s="479"/>
      <c r="N4" s="479"/>
    </row>
    <row r="5" spans="1:15" ht="46.5" customHeight="1">
      <c r="A5" s="719" t="s">
        <v>693</v>
      </c>
      <c r="B5" s="720"/>
      <c r="C5" s="764" t="s">
        <v>668</v>
      </c>
      <c r="D5" s="765"/>
      <c r="E5" s="765"/>
      <c r="F5" s="765"/>
      <c r="G5" s="765"/>
      <c r="H5" s="766"/>
      <c r="I5" s="764" t="s">
        <v>669</v>
      </c>
      <c r="J5" s="767"/>
      <c r="K5" s="767"/>
      <c r="L5" s="767"/>
      <c r="M5" s="767"/>
      <c r="N5" s="768"/>
      <c r="O5" s="769" t="s">
        <v>670</v>
      </c>
    </row>
    <row r="6" spans="1:15" ht="75" customHeight="1">
      <c r="A6" s="723"/>
      <c r="B6" s="724"/>
      <c r="C6" s="498"/>
      <c r="D6" s="499" t="s">
        <v>671</v>
      </c>
      <c r="E6" s="499" t="s">
        <v>672</v>
      </c>
      <c r="F6" s="499" t="s">
        <v>673</v>
      </c>
      <c r="G6" s="499" t="s">
        <v>674</v>
      </c>
      <c r="H6" s="499" t="s">
        <v>675</v>
      </c>
      <c r="I6" s="504"/>
      <c r="J6" s="499" t="s">
        <v>671</v>
      </c>
      <c r="K6" s="499" t="s">
        <v>672</v>
      </c>
      <c r="L6" s="499" t="s">
        <v>673</v>
      </c>
      <c r="M6" s="499" t="s">
        <v>674</v>
      </c>
      <c r="N6" s="499" t="s">
        <v>675</v>
      </c>
      <c r="O6" s="770"/>
    </row>
    <row r="7" spans="1:15">
      <c r="A7" s="475">
        <v>1</v>
      </c>
      <c r="B7" s="480" t="s">
        <v>696</v>
      </c>
      <c r="C7" s="554">
        <v>16809222.489999998</v>
      </c>
      <c r="D7" s="554">
        <v>14241631.779999997</v>
      </c>
      <c r="E7" s="554">
        <v>518293.64999999991</v>
      </c>
      <c r="F7" s="554">
        <v>1969104.7299999995</v>
      </c>
      <c r="G7" s="554">
        <v>63936.74</v>
      </c>
      <c r="H7" s="554">
        <v>16255.59</v>
      </c>
      <c r="I7" s="554">
        <v>975617.46</v>
      </c>
      <c r="J7" s="554">
        <v>284832.65999999986</v>
      </c>
      <c r="K7" s="554">
        <v>51829.380000000005</v>
      </c>
      <c r="L7" s="554">
        <v>590731.44999999995</v>
      </c>
      <c r="M7" s="554">
        <v>31968.38</v>
      </c>
      <c r="N7" s="554">
        <v>16255.590000000002</v>
      </c>
      <c r="O7" s="475"/>
    </row>
    <row r="8" spans="1:15">
      <c r="A8" s="475">
        <v>2</v>
      </c>
      <c r="B8" s="480" t="s">
        <v>566</v>
      </c>
      <c r="C8" s="554">
        <v>45634667.230000019</v>
      </c>
      <c r="D8" s="554">
        <v>38641102.770000026</v>
      </c>
      <c r="E8" s="554">
        <v>1339689.77</v>
      </c>
      <c r="F8" s="554">
        <v>5504600.4699999997</v>
      </c>
      <c r="G8" s="554">
        <v>0</v>
      </c>
      <c r="H8" s="554">
        <v>149274.22</v>
      </c>
      <c r="I8" s="554">
        <v>2707444.85</v>
      </c>
      <c r="J8" s="554">
        <v>772822.10999999987</v>
      </c>
      <c r="K8" s="554">
        <v>133968.36999999997</v>
      </c>
      <c r="L8" s="554">
        <v>1651380.1500000001</v>
      </c>
      <c r="M8" s="554">
        <v>0</v>
      </c>
      <c r="N8" s="554">
        <v>149274.22000000003</v>
      </c>
      <c r="O8" s="475"/>
    </row>
    <row r="9" spans="1:15">
      <c r="A9" s="475">
        <v>3</v>
      </c>
      <c r="B9" s="480" t="s">
        <v>567</v>
      </c>
      <c r="C9" s="554">
        <v>0</v>
      </c>
      <c r="D9" s="554">
        <v>0</v>
      </c>
      <c r="E9" s="554">
        <v>0</v>
      </c>
      <c r="F9" s="554">
        <v>0</v>
      </c>
      <c r="G9" s="554">
        <v>0</v>
      </c>
      <c r="H9" s="554">
        <v>0</v>
      </c>
      <c r="I9" s="554">
        <v>0</v>
      </c>
      <c r="J9" s="554">
        <v>0</v>
      </c>
      <c r="K9" s="554">
        <v>0</v>
      </c>
      <c r="L9" s="554">
        <v>0</v>
      </c>
      <c r="M9" s="554">
        <v>0</v>
      </c>
      <c r="N9" s="554">
        <v>0</v>
      </c>
      <c r="O9" s="475"/>
    </row>
    <row r="10" spans="1:15">
      <c r="A10" s="475">
        <v>4</v>
      </c>
      <c r="B10" s="480" t="s">
        <v>697</v>
      </c>
      <c r="C10" s="554">
        <v>39699328.319999985</v>
      </c>
      <c r="D10" s="554">
        <v>23334865.620000005</v>
      </c>
      <c r="E10" s="554">
        <v>13400435.800000001</v>
      </c>
      <c r="F10" s="554">
        <v>2950054.14</v>
      </c>
      <c r="G10" s="554">
        <v>0</v>
      </c>
      <c r="H10" s="554">
        <v>13972.76</v>
      </c>
      <c r="I10" s="554">
        <v>2705729.92</v>
      </c>
      <c r="J10" s="554">
        <v>466697.31999999977</v>
      </c>
      <c r="K10" s="554">
        <v>1340043.5900000001</v>
      </c>
      <c r="L10" s="554">
        <v>885016.25</v>
      </c>
      <c r="M10" s="554">
        <v>0</v>
      </c>
      <c r="N10" s="554">
        <v>13972.76</v>
      </c>
      <c r="O10" s="475"/>
    </row>
    <row r="11" spans="1:15">
      <c r="A11" s="475">
        <v>5</v>
      </c>
      <c r="B11" s="480" t="s">
        <v>568</v>
      </c>
      <c r="C11" s="554">
        <v>142666261.97000003</v>
      </c>
      <c r="D11" s="554">
        <v>111319189.97</v>
      </c>
      <c r="E11" s="554">
        <v>21845518</v>
      </c>
      <c r="F11" s="554">
        <v>9467066.379999999</v>
      </c>
      <c r="G11" s="554">
        <v>0</v>
      </c>
      <c r="H11" s="554">
        <v>34487.619999999995</v>
      </c>
      <c r="I11" s="554">
        <v>7285543.1790000023</v>
      </c>
      <c r="J11" s="554">
        <v>2226383.7989999992</v>
      </c>
      <c r="K11" s="554">
        <v>2184551.8199999994</v>
      </c>
      <c r="L11" s="554">
        <v>2840119.94</v>
      </c>
      <c r="M11" s="554">
        <v>0</v>
      </c>
      <c r="N11" s="554">
        <v>34487.620000000003</v>
      </c>
      <c r="O11" s="475"/>
    </row>
    <row r="12" spans="1:15">
      <c r="A12" s="475">
        <v>6</v>
      </c>
      <c r="B12" s="480" t="s">
        <v>569</v>
      </c>
      <c r="C12" s="554">
        <v>37365081.839999989</v>
      </c>
      <c r="D12" s="554">
        <v>32682941.059999995</v>
      </c>
      <c r="E12" s="554">
        <v>3050048.7399999998</v>
      </c>
      <c r="F12" s="554">
        <v>1589483.96</v>
      </c>
      <c r="G12" s="554">
        <v>929.76</v>
      </c>
      <c r="H12" s="554">
        <v>41678.319999999992</v>
      </c>
      <c r="I12" s="554">
        <v>1477652.0399999993</v>
      </c>
      <c r="J12" s="554">
        <v>653658.7900000005</v>
      </c>
      <c r="K12" s="554">
        <v>305004.87</v>
      </c>
      <c r="L12" s="554">
        <v>476845.18000000005</v>
      </c>
      <c r="M12" s="554">
        <v>464.88</v>
      </c>
      <c r="N12" s="554">
        <v>41678.32</v>
      </c>
      <c r="O12" s="475"/>
    </row>
    <row r="13" spans="1:15">
      <c r="A13" s="475">
        <v>7</v>
      </c>
      <c r="B13" s="480" t="s">
        <v>570</v>
      </c>
      <c r="C13" s="554">
        <v>5383531.4399999995</v>
      </c>
      <c r="D13" s="554">
        <v>1634184.3599999999</v>
      </c>
      <c r="E13" s="554">
        <v>3210934.07</v>
      </c>
      <c r="F13" s="554">
        <v>537433.01</v>
      </c>
      <c r="G13" s="554">
        <v>0</v>
      </c>
      <c r="H13" s="554">
        <v>980</v>
      </c>
      <c r="I13" s="554">
        <v>515986.9800000001</v>
      </c>
      <c r="J13" s="554">
        <v>32683.690000000002</v>
      </c>
      <c r="K13" s="554">
        <v>321093.39000000007</v>
      </c>
      <c r="L13" s="554">
        <v>161229.9</v>
      </c>
      <c r="M13" s="554">
        <v>0</v>
      </c>
      <c r="N13" s="554">
        <v>980</v>
      </c>
      <c r="O13" s="475"/>
    </row>
    <row r="14" spans="1:15">
      <c r="A14" s="475">
        <v>8</v>
      </c>
      <c r="B14" s="480" t="s">
        <v>571</v>
      </c>
      <c r="C14" s="554">
        <v>2402814.7200000002</v>
      </c>
      <c r="D14" s="554">
        <v>1954758.1699999997</v>
      </c>
      <c r="E14" s="554">
        <v>3319.18</v>
      </c>
      <c r="F14" s="554">
        <v>444531.3</v>
      </c>
      <c r="G14" s="554">
        <v>0</v>
      </c>
      <c r="H14" s="554">
        <v>206.07</v>
      </c>
      <c r="I14" s="554">
        <v>172992.53000000003</v>
      </c>
      <c r="J14" s="554">
        <v>39095.14</v>
      </c>
      <c r="K14" s="554">
        <v>331.92</v>
      </c>
      <c r="L14" s="554">
        <v>133359.4</v>
      </c>
      <c r="M14" s="554">
        <v>0</v>
      </c>
      <c r="N14" s="554">
        <v>206.07</v>
      </c>
      <c r="O14" s="475"/>
    </row>
    <row r="15" spans="1:15">
      <c r="A15" s="475">
        <v>9</v>
      </c>
      <c r="B15" s="480" t="s">
        <v>572</v>
      </c>
      <c r="C15" s="554">
        <v>15733264.059999999</v>
      </c>
      <c r="D15" s="554">
        <v>11990909.789999999</v>
      </c>
      <c r="E15" s="554">
        <v>13119.59</v>
      </c>
      <c r="F15" s="554">
        <v>3729234.6799999997</v>
      </c>
      <c r="G15" s="554">
        <v>0</v>
      </c>
      <c r="H15" s="554">
        <v>0</v>
      </c>
      <c r="I15" s="554">
        <v>1359900.56</v>
      </c>
      <c r="J15" s="554">
        <v>239818.19999999998</v>
      </c>
      <c r="K15" s="554">
        <v>1311.96</v>
      </c>
      <c r="L15" s="554">
        <v>1118770.3999999999</v>
      </c>
      <c r="M15" s="554">
        <v>0</v>
      </c>
      <c r="N15" s="554">
        <v>0</v>
      </c>
      <c r="O15" s="475"/>
    </row>
    <row r="16" spans="1:15">
      <c r="A16" s="475">
        <v>10</v>
      </c>
      <c r="B16" s="480" t="s">
        <v>573</v>
      </c>
      <c r="C16" s="554">
        <v>180247.16</v>
      </c>
      <c r="D16" s="554">
        <v>13592.28</v>
      </c>
      <c r="E16" s="554">
        <v>72260.66</v>
      </c>
      <c r="F16" s="554">
        <v>94394.22</v>
      </c>
      <c r="G16" s="554">
        <v>0</v>
      </c>
      <c r="H16" s="554">
        <v>0</v>
      </c>
      <c r="I16" s="554">
        <v>35816.19</v>
      </c>
      <c r="J16" s="554">
        <v>271.85000000000002</v>
      </c>
      <c r="K16" s="554">
        <v>7226.07</v>
      </c>
      <c r="L16" s="554">
        <v>28318.27</v>
      </c>
      <c r="M16" s="554">
        <v>0</v>
      </c>
      <c r="N16" s="554">
        <v>0</v>
      </c>
      <c r="O16" s="475"/>
    </row>
    <row r="17" spans="1:15">
      <c r="A17" s="475">
        <v>11</v>
      </c>
      <c r="B17" s="480" t="s">
        <v>574</v>
      </c>
      <c r="C17" s="554">
        <v>16259867.25</v>
      </c>
      <c r="D17" s="554">
        <v>16136810.190000001</v>
      </c>
      <c r="E17" s="554">
        <v>89247.290000000008</v>
      </c>
      <c r="F17" s="554">
        <v>26508.079999999998</v>
      </c>
      <c r="G17" s="554">
        <v>1829.05</v>
      </c>
      <c r="H17" s="554">
        <v>5472.64</v>
      </c>
      <c r="I17" s="554">
        <v>346000.52</v>
      </c>
      <c r="J17" s="554">
        <v>322736.2</v>
      </c>
      <c r="K17" s="554">
        <v>8924.73</v>
      </c>
      <c r="L17" s="554">
        <v>7952.42</v>
      </c>
      <c r="M17" s="554">
        <v>914.53</v>
      </c>
      <c r="N17" s="554">
        <v>5472.64</v>
      </c>
      <c r="O17" s="475"/>
    </row>
    <row r="18" spans="1:15">
      <c r="A18" s="475">
        <v>12</v>
      </c>
      <c r="B18" s="480" t="s">
        <v>575</v>
      </c>
      <c r="C18" s="554">
        <v>95876681.450000033</v>
      </c>
      <c r="D18" s="554">
        <v>84838661.760000005</v>
      </c>
      <c r="E18" s="554">
        <v>5948276.4199999999</v>
      </c>
      <c r="F18" s="554">
        <v>3078919.83</v>
      </c>
      <c r="G18" s="554">
        <v>1923849.91</v>
      </c>
      <c r="H18" s="554">
        <v>86973.529999999984</v>
      </c>
      <c r="I18" s="554">
        <v>4264172.0600000005</v>
      </c>
      <c r="J18" s="554">
        <v>1696773.2099999997</v>
      </c>
      <c r="K18" s="554">
        <v>594824.4</v>
      </c>
      <c r="L18" s="554">
        <v>923675.96000000008</v>
      </c>
      <c r="M18" s="554">
        <v>961924.96</v>
      </c>
      <c r="N18" s="554">
        <v>86973.52999999997</v>
      </c>
      <c r="O18" s="475"/>
    </row>
    <row r="19" spans="1:15">
      <c r="A19" s="475">
        <v>13</v>
      </c>
      <c r="B19" s="480" t="s">
        <v>576</v>
      </c>
      <c r="C19" s="554">
        <v>60800089.399999976</v>
      </c>
      <c r="D19" s="554">
        <v>52063096.210000001</v>
      </c>
      <c r="E19" s="554">
        <v>6459340.3300000019</v>
      </c>
      <c r="F19" s="554">
        <v>977383.19000000018</v>
      </c>
      <c r="G19" s="554">
        <v>1201094.71</v>
      </c>
      <c r="H19" s="554">
        <v>99174.96</v>
      </c>
      <c r="I19" s="554">
        <v>2680118.8599999975</v>
      </c>
      <c r="J19" s="554">
        <v>1041262.0400000005</v>
      </c>
      <c r="K19" s="554">
        <v>645919.52999999991</v>
      </c>
      <c r="L19" s="554">
        <v>293214.96000000008</v>
      </c>
      <c r="M19" s="554">
        <v>600547.37</v>
      </c>
      <c r="N19" s="554">
        <v>99174.959999999992</v>
      </c>
      <c r="O19" s="475"/>
    </row>
    <row r="20" spans="1:15">
      <c r="A20" s="475">
        <v>14</v>
      </c>
      <c r="B20" s="480" t="s">
        <v>577</v>
      </c>
      <c r="C20" s="554">
        <v>57045888.050000019</v>
      </c>
      <c r="D20" s="554">
        <v>41353184.320000008</v>
      </c>
      <c r="E20" s="554">
        <v>13571741.270000001</v>
      </c>
      <c r="F20" s="554">
        <v>2088637.72</v>
      </c>
      <c r="G20" s="554">
        <v>803.32</v>
      </c>
      <c r="H20" s="554">
        <v>31521.42</v>
      </c>
      <c r="I20" s="554">
        <v>2842752.2399999998</v>
      </c>
      <c r="J20" s="554">
        <v>827063.7</v>
      </c>
      <c r="K20" s="554">
        <v>1357174.13</v>
      </c>
      <c r="L20" s="554">
        <v>626591.32999999996</v>
      </c>
      <c r="M20" s="554">
        <v>401.66</v>
      </c>
      <c r="N20" s="554">
        <v>31521.42</v>
      </c>
      <c r="O20" s="475"/>
    </row>
    <row r="21" spans="1:15">
      <c r="A21" s="475">
        <v>15</v>
      </c>
      <c r="B21" s="480" t="s">
        <v>578</v>
      </c>
      <c r="C21" s="554">
        <v>14888840.349999998</v>
      </c>
      <c r="D21" s="554">
        <v>8241540.7699999996</v>
      </c>
      <c r="E21" s="554">
        <v>2847143.33</v>
      </c>
      <c r="F21" s="554">
        <v>3798050.25</v>
      </c>
      <c r="G21" s="554">
        <v>1911.05</v>
      </c>
      <c r="H21" s="554">
        <v>194.95</v>
      </c>
      <c r="I21" s="554">
        <v>1590110.7399999998</v>
      </c>
      <c r="J21" s="554">
        <v>164830.83000000002</v>
      </c>
      <c r="K21" s="554">
        <v>284714.34999999998</v>
      </c>
      <c r="L21" s="554">
        <v>1139415.08</v>
      </c>
      <c r="M21" s="554">
        <v>955.53</v>
      </c>
      <c r="N21" s="554">
        <v>194.95</v>
      </c>
      <c r="O21" s="475"/>
    </row>
    <row r="22" spans="1:15">
      <c r="A22" s="475">
        <v>16</v>
      </c>
      <c r="B22" s="480" t="s">
        <v>579</v>
      </c>
      <c r="C22" s="554">
        <v>1485096.7</v>
      </c>
      <c r="D22" s="554">
        <v>1484583.44</v>
      </c>
      <c r="E22" s="554">
        <v>0</v>
      </c>
      <c r="F22" s="554">
        <v>0</v>
      </c>
      <c r="G22" s="554">
        <v>513.26</v>
      </c>
      <c r="H22" s="554">
        <v>0</v>
      </c>
      <c r="I22" s="554">
        <v>29948.3</v>
      </c>
      <c r="J22" s="554">
        <v>29691.670000000002</v>
      </c>
      <c r="K22" s="554">
        <v>0</v>
      </c>
      <c r="L22" s="554">
        <v>0</v>
      </c>
      <c r="M22" s="554">
        <v>256.63</v>
      </c>
      <c r="N22" s="554">
        <v>0</v>
      </c>
      <c r="O22" s="475"/>
    </row>
    <row r="23" spans="1:15">
      <c r="A23" s="475">
        <v>17</v>
      </c>
      <c r="B23" s="480" t="s">
        <v>700</v>
      </c>
      <c r="C23" s="554">
        <v>13696518.059999997</v>
      </c>
      <c r="D23" s="554">
        <v>4311961.16</v>
      </c>
      <c r="E23" s="554">
        <v>9307503.5500000007</v>
      </c>
      <c r="F23" s="554">
        <v>49665.81</v>
      </c>
      <c r="G23" s="554">
        <v>0</v>
      </c>
      <c r="H23" s="554">
        <v>27387.54</v>
      </c>
      <c r="I23" s="554">
        <v>1059276.8999999999</v>
      </c>
      <c r="J23" s="554">
        <v>86239.24</v>
      </c>
      <c r="K23" s="554">
        <v>930750.36</v>
      </c>
      <c r="L23" s="554">
        <v>14899.760000000002</v>
      </c>
      <c r="M23" s="554">
        <v>0</v>
      </c>
      <c r="N23" s="554">
        <v>27387.54</v>
      </c>
      <c r="O23" s="475"/>
    </row>
    <row r="24" spans="1:15">
      <c r="A24" s="475">
        <v>18</v>
      </c>
      <c r="B24" s="480" t="s">
        <v>580</v>
      </c>
      <c r="C24" s="554">
        <v>5093595.17</v>
      </c>
      <c r="D24" s="554">
        <v>5057175.33</v>
      </c>
      <c r="E24" s="554">
        <v>12404.86</v>
      </c>
      <c r="F24" s="554">
        <v>21639.13</v>
      </c>
      <c r="G24" s="554">
        <v>0</v>
      </c>
      <c r="H24" s="554">
        <v>2375.85</v>
      </c>
      <c r="I24" s="554">
        <v>111251.59</v>
      </c>
      <c r="J24" s="554">
        <v>101143.51999999999</v>
      </c>
      <c r="K24" s="554">
        <v>1240.48</v>
      </c>
      <c r="L24" s="554">
        <v>6491.74</v>
      </c>
      <c r="M24" s="554">
        <v>0</v>
      </c>
      <c r="N24" s="554">
        <v>2375.85</v>
      </c>
      <c r="O24" s="475"/>
    </row>
    <row r="25" spans="1:15">
      <c r="A25" s="475">
        <v>19</v>
      </c>
      <c r="B25" s="480" t="s">
        <v>581</v>
      </c>
      <c r="C25" s="554">
        <v>738899.84000000008</v>
      </c>
      <c r="D25" s="554">
        <v>738899.84000000008</v>
      </c>
      <c r="E25" s="554">
        <v>0</v>
      </c>
      <c r="F25" s="554">
        <v>0</v>
      </c>
      <c r="G25" s="554">
        <v>0</v>
      </c>
      <c r="H25" s="554">
        <v>0</v>
      </c>
      <c r="I25" s="554">
        <v>14777.99</v>
      </c>
      <c r="J25" s="554">
        <v>14777.99</v>
      </c>
      <c r="K25" s="554">
        <v>0</v>
      </c>
      <c r="L25" s="554">
        <v>0</v>
      </c>
      <c r="M25" s="554">
        <v>0</v>
      </c>
      <c r="N25" s="554">
        <v>0</v>
      </c>
      <c r="O25" s="475"/>
    </row>
    <row r="26" spans="1:15">
      <c r="A26" s="475">
        <v>20</v>
      </c>
      <c r="B26" s="480" t="s">
        <v>699</v>
      </c>
      <c r="C26" s="554">
        <v>29410759.539999999</v>
      </c>
      <c r="D26" s="554">
        <v>28812794.100000001</v>
      </c>
      <c r="E26" s="554">
        <v>251053.46999999997</v>
      </c>
      <c r="F26" s="554">
        <v>346265.55</v>
      </c>
      <c r="G26" s="554">
        <v>0</v>
      </c>
      <c r="H26" s="554">
        <v>646.41999999999996</v>
      </c>
      <c r="I26" s="554">
        <v>705887.32999999973</v>
      </c>
      <c r="J26" s="554">
        <v>576255.88999999978</v>
      </c>
      <c r="K26" s="554">
        <v>25105.360000000001</v>
      </c>
      <c r="L26" s="554">
        <v>103879.66</v>
      </c>
      <c r="M26" s="554">
        <v>0</v>
      </c>
      <c r="N26" s="554">
        <v>646.41999999999996</v>
      </c>
      <c r="O26" s="475"/>
    </row>
    <row r="27" spans="1:15">
      <c r="A27" s="475">
        <v>21</v>
      </c>
      <c r="B27" s="480" t="s">
        <v>582</v>
      </c>
      <c r="C27" s="554">
        <v>2964227.04</v>
      </c>
      <c r="D27" s="554">
        <v>1187805.79</v>
      </c>
      <c r="E27" s="554">
        <v>0</v>
      </c>
      <c r="F27" s="554">
        <v>1776421.25</v>
      </c>
      <c r="G27" s="554">
        <v>0</v>
      </c>
      <c r="H27" s="554">
        <v>0</v>
      </c>
      <c r="I27" s="554">
        <v>556682.49</v>
      </c>
      <c r="J27" s="554">
        <v>23756.11</v>
      </c>
      <c r="K27" s="554">
        <v>0</v>
      </c>
      <c r="L27" s="554">
        <v>532926.38</v>
      </c>
      <c r="M27" s="554">
        <v>0</v>
      </c>
      <c r="N27" s="554">
        <v>0</v>
      </c>
      <c r="O27" s="475"/>
    </row>
    <row r="28" spans="1:15">
      <c r="A28" s="475">
        <v>22</v>
      </c>
      <c r="B28" s="480" t="s">
        <v>583</v>
      </c>
      <c r="C28" s="554">
        <v>1425665.2399999995</v>
      </c>
      <c r="D28" s="554">
        <v>418459.6999999999</v>
      </c>
      <c r="E28" s="554">
        <v>568853.79</v>
      </c>
      <c r="F28" s="554">
        <v>382445.32999999996</v>
      </c>
      <c r="G28" s="554">
        <v>39153.11</v>
      </c>
      <c r="H28" s="554">
        <v>16753.309999999998</v>
      </c>
      <c r="I28" s="554">
        <v>216318.06999999998</v>
      </c>
      <c r="J28" s="554">
        <v>8369.1999999999989</v>
      </c>
      <c r="K28" s="554">
        <v>56885.390000000007</v>
      </c>
      <c r="L28" s="554">
        <v>114733.61</v>
      </c>
      <c r="M28" s="554">
        <v>19576.560000000001</v>
      </c>
      <c r="N28" s="554">
        <v>16753.310000000001</v>
      </c>
      <c r="O28" s="475"/>
    </row>
    <row r="29" spans="1:15">
      <c r="A29" s="475">
        <v>23</v>
      </c>
      <c r="B29" s="480" t="s">
        <v>584</v>
      </c>
      <c r="C29" s="554">
        <v>74934187.119999975</v>
      </c>
      <c r="D29" s="554">
        <v>55410994.640000045</v>
      </c>
      <c r="E29" s="554">
        <v>10290448.199999999</v>
      </c>
      <c r="F29" s="554">
        <v>9151500.2400000002</v>
      </c>
      <c r="G29" s="554">
        <v>1467.5900000000001</v>
      </c>
      <c r="H29" s="554">
        <v>79776.450000000012</v>
      </c>
      <c r="I29" s="554">
        <v>4963240.2100000018</v>
      </c>
      <c r="J29" s="554">
        <v>1108219.9700000009</v>
      </c>
      <c r="K29" s="554">
        <v>1029059.9199999999</v>
      </c>
      <c r="L29" s="554">
        <v>2745450.0700000003</v>
      </c>
      <c r="M29" s="554">
        <v>733.8</v>
      </c>
      <c r="N29" s="554">
        <v>79776.450000000012</v>
      </c>
      <c r="O29" s="475"/>
    </row>
    <row r="30" spans="1:15">
      <c r="A30" s="475">
        <v>24</v>
      </c>
      <c r="B30" s="480" t="s">
        <v>698</v>
      </c>
      <c r="C30" s="554">
        <v>29286269.009999994</v>
      </c>
      <c r="D30" s="554">
        <v>29151384.589999992</v>
      </c>
      <c r="E30" s="554">
        <v>120794.42</v>
      </c>
      <c r="F30" s="554">
        <v>0</v>
      </c>
      <c r="G30" s="554">
        <v>0</v>
      </c>
      <c r="H30" s="554">
        <v>14090</v>
      </c>
      <c r="I30" s="554">
        <v>609197.17000000016</v>
      </c>
      <c r="J30" s="554">
        <v>583027.73</v>
      </c>
      <c r="K30" s="554">
        <v>12079.44</v>
      </c>
      <c r="L30" s="554">
        <v>0</v>
      </c>
      <c r="M30" s="554">
        <v>0</v>
      </c>
      <c r="N30" s="554">
        <v>14090</v>
      </c>
      <c r="O30" s="475"/>
    </row>
    <row r="31" spans="1:15">
      <c r="A31" s="475">
        <v>25</v>
      </c>
      <c r="B31" s="480" t="s">
        <v>585</v>
      </c>
      <c r="C31" s="554">
        <v>28538989.549999982</v>
      </c>
      <c r="D31" s="554">
        <v>24776189.569999978</v>
      </c>
      <c r="E31" s="554">
        <v>1069096.6399999999</v>
      </c>
      <c r="F31" s="554">
        <v>2330151.77</v>
      </c>
      <c r="G31" s="554">
        <v>174683.01</v>
      </c>
      <c r="H31" s="554">
        <v>188868.56</v>
      </c>
      <c r="I31" s="554">
        <v>1577689.1999999993</v>
      </c>
      <c r="J31" s="554">
        <v>495523.89000000007</v>
      </c>
      <c r="K31" s="554">
        <v>106909.63999999998</v>
      </c>
      <c r="L31" s="554">
        <v>699045.5900000002</v>
      </c>
      <c r="M31" s="554">
        <v>87341.51999999999</v>
      </c>
      <c r="N31" s="554">
        <v>188868.56</v>
      </c>
      <c r="O31" s="475"/>
    </row>
    <row r="32" spans="1:15">
      <c r="A32" s="475">
        <v>26</v>
      </c>
      <c r="B32" s="480" t="s">
        <v>695</v>
      </c>
      <c r="C32" s="554">
        <v>0</v>
      </c>
      <c r="D32" s="554">
        <v>0</v>
      </c>
      <c r="E32" s="554">
        <v>0</v>
      </c>
      <c r="F32" s="554">
        <v>0</v>
      </c>
      <c r="G32" s="554">
        <v>0</v>
      </c>
      <c r="H32" s="554">
        <v>0</v>
      </c>
      <c r="I32" s="554">
        <v>0</v>
      </c>
      <c r="J32" s="554">
        <v>0</v>
      </c>
      <c r="K32" s="554">
        <v>0</v>
      </c>
      <c r="L32" s="554">
        <v>0</v>
      </c>
      <c r="M32" s="554">
        <v>0</v>
      </c>
      <c r="N32" s="554">
        <v>0</v>
      </c>
      <c r="O32" s="475"/>
    </row>
    <row r="33" spans="1:15">
      <c r="A33" s="475">
        <v>27</v>
      </c>
      <c r="B33" s="500" t="s">
        <v>108</v>
      </c>
      <c r="C33" s="555">
        <f>SUM(C7:C32)</f>
        <v>738319993</v>
      </c>
      <c r="D33" s="555">
        <f t="shared" ref="D33:N33" si="0">SUM(D7:D32)</f>
        <v>589796717.21000004</v>
      </c>
      <c r="E33" s="555">
        <f t="shared" si="0"/>
        <v>93989523.030000001</v>
      </c>
      <c r="F33" s="555">
        <f t="shared" si="0"/>
        <v>50313491.039999999</v>
      </c>
      <c r="G33" s="555">
        <f t="shared" si="0"/>
        <v>3410171.5099999988</v>
      </c>
      <c r="H33" s="555">
        <f t="shared" si="0"/>
        <v>810090.21</v>
      </c>
      <c r="I33" s="555">
        <f t="shared" si="0"/>
        <v>38804107.378999993</v>
      </c>
      <c r="J33" s="555">
        <f t="shared" si="0"/>
        <v>11795934.749</v>
      </c>
      <c r="K33" s="555">
        <f t="shared" si="0"/>
        <v>9398949.0999999996</v>
      </c>
      <c r="L33" s="555">
        <f t="shared" si="0"/>
        <v>15094047.500000002</v>
      </c>
      <c r="M33" s="555">
        <f t="shared" si="0"/>
        <v>1705085.82</v>
      </c>
      <c r="N33" s="555">
        <f t="shared" si="0"/>
        <v>810090.21</v>
      </c>
      <c r="O33" s="475"/>
    </row>
    <row r="34" spans="1:15">
      <c r="A34" s="482"/>
      <c r="B34" s="482"/>
      <c r="C34" s="482"/>
      <c r="D34" s="482"/>
      <c r="E34" s="482"/>
      <c r="H34" s="482"/>
      <c r="I34" s="482"/>
      <c r="O34" s="482"/>
    </row>
    <row r="35" spans="1:15">
      <c r="A35" s="482"/>
      <c r="B35" s="515"/>
      <c r="C35" s="515"/>
      <c r="D35" s="482"/>
      <c r="E35" s="482"/>
      <c r="H35" s="482"/>
      <c r="I35" s="482"/>
      <c r="O35" s="482"/>
    </row>
    <row r="36" spans="1:15">
      <c r="A36" s="482"/>
      <c r="B36" s="482"/>
      <c r="C36" s="482"/>
      <c r="D36" s="482"/>
      <c r="E36" s="482"/>
      <c r="H36" s="482"/>
      <c r="I36" s="482"/>
      <c r="O36" s="482"/>
    </row>
    <row r="37" spans="1:15">
      <c r="A37" s="482"/>
      <c r="B37" s="482"/>
      <c r="C37" s="482"/>
      <c r="D37" s="482"/>
      <c r="E37" s="482"/>
      <c r="H37" s="482"/>
      <c r="I37" s="482"/>
      <c r="O37" s="482"/>
    </row>
    <row r="38" spans="1:15">
      <c r="A38" s="482"/>
      <c r="B38" s="482"/>
      <c r="C38" s="482"/>
      <c r="D38" s="482"/>
      <c r="E38" s="482"/>
      <c r="H38" s="482"/>
      <c r="I38" s="482"/>
      <c r="O38" s="482"/>
    </row>
    <row r="39" spans="1:15">
      <c r="A39" s="482"/>
      <c r="B39" s="482"/>
      <c r="C39" s="482"/>
      <c r="D39" s="482"/>
      <c r="E39" s="482"/>
      <c r="H39" s="482"/>
      <c r="I39" s="482"/>
      <c r="O39" s="482"/>
    </row>
    <row r="40" spans="1:15">
      <c r="A40" s="482"/>
      <c r="B40" s="482"/>
      <c r="C40" s="482"/>
      <c r="D40" s="482"/>
      <c r="E40" s="482"/>
      <c r="H40" s="482"/>
      <c r="I40" s="482"/>
      <c r="O40" s="482"/>
    </row>
    <row r="41" spans="1:15">
      <c r="A41" s="516"/>
      <c r="B41" s="516"/>
      <c r="C41" s="516"/>
      <c r="D41" s="482"/>
      <c r="E41" s="482"/>
      <c r="H41" s="482"/>
      <c r="I41" s="482"/>
      <c r="O41" s="482"/>
    </row>
    <row r="42" spans="1:15">
      <c r="A42" s="516"/>
      <c r="B42" s="516"/>
      <c r="C42" s="516"/>
      <c r="D42" s="482"/>
      <c r="E42" s="482"/>
      <c r="H42" s="482"/>
      <c r="I42" s="482"/>
      <c r="O42" s="482"/>
    </row>
    <row r="43" spans="1:15">
      <c r="A43" s="482"/>
      <c r="B43" s="482"/>
      <c r="C43" s="482"/>
      <c r="D43" s="482"/>
      <c r="E43" s="482"/>
      <c r="H43" s="482"/>
      <c r="I43" s="482"/>
      <c r="O43" s="482"/>
    </row>
    <row r="44" spans="1:15">
      <c r="A44" s="482"/>
      <c r="B44" s="482"/>
      <c r="C44" s="482"/>
      <c r="D44" s="482"/>
      <c r="E44" s="482"/>
      <c r="H44" s="482"/>
      <c r="I44" s="482"/>
      <c r="O44" s="482"/>
    </row>
    <row r="45" spans="1:15">
      <c r="A45" s="482"/>
      <c r="B45" s="482"/>
      <c r="C45" s="482"/>
      <c r="D45" s="482"/>
      <c r="E45" s="482"/>
      <c r="H45" s="482"/>
      <c r="I45" s="482"/>
      <c r="O45" s="482"/>
    </row>
    <row r="46" spans="1:15">
      <c r="A46" s="482"/>
      <c r="B46" s="482"/>
      <c r="C46" s="482"/>
      <c r="D46" s="482"/>
      <c r="E46" s="482"/>
      <c r="H46" s="482"/>
      <c r="I46" s="482"/>
      <c r="O46" s="482"/>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topLeftCell="C1" zoomScaleNormal="100" workbookViewId="0">
      <selection activeCell="C6" sqref="C6:K12"/>
    </sheetView>
  </sheetViews>
  <sheetFormatPr defaultColWidth="8.7109375" defaultRowHeight="12"/>
  <cols>
    <col min="1" max="1" width="11.7109375" style="526" bestFit="1" customWidth="1"/>
    <col min="2" max="2" width="80.28515625" style="526" customWidth="1"/>
    <col min="3" max="3" width="17.28515625" style="526" bestFit="1" customWidth="1"/>
    <col min="4" max="5" width="22.28515625" style="526" bestFit="1" customWidth="1"/>
    <col min="6" max="6" width="20.28515625" style="526" bestFit="1" customWidth="1"/>
    <col min="7" max="7" width="20.85546875" style="526" bestFit="1" customWidth="1"/>
    <col min="8" max="8" width="23.28515625" style="526" bestFit="1" customWidth="1"/>
    <col min="9" max="9" width="22.28515625" style="526" customWidth="1"/>
    <col min="10" max="10" width="19.28515625" style="526" bestFit="1" customWidth="1"/>
    <col min="11" max="11" width="17.7109375" style="526" bestFit="1" customWidth="1"/>
    <col min="12" max="16384" width="8.7109375" style="526"/>
  </cols>
  <sheetData>
    <row r="1" spans="1:11" s="479" customFormat="1" ht="13.5">
      <c r="A1" s="469" t="s">
        <v>30</v>
      </c>
      <c r="B1" s="3" t="str">
        <f>'Info '!C2</f>
        <v>JSC " Halyk Bank Georgia"</v>
      </c>
    </row>
    <row r="2" spans="1:11" s="479" customFormat="1" ht="13.5">
      <c r="A2" s="470" t="s">
        <v>31</v>
      </c>
      <c r="B2" s="506">
        <f>'1. key ratios '!B2</f>
        <v>44561</v>
      </c>
    </row>
    <row r="3" spans="1:11" s="479" customFormat="1" ht="12.75">
      <c r="A3" s="471" t="s">
        <v>676</v>
      </c>
    </row>
    <row r="4" spans="1:11">
      <c r="C4" s="527" t="s">
        <v>0</v>
      </c>
      <c r="D4" s="527" t="s">
        <v>1</v>
      </c>
      <c r="E4" s="527" t="s">
        <v>2</v>
      </c>
      <c r="F4" s="527" t="s">
        <v>3</v>
      </c>
      <c r="G4" s="527" t="s">
        <v>4</v>
      </c>
      <c r="H4" s="527" t="s">
        <v>5</v>
      </c>
      <c r="I4" s="527" t="s">
        <v>8</v>
      </c>
      <c r="J4" s="527" t="s">
        <v>9</v>
      </c>
      <c r="K4" s="527" t="s">
        <v>10</v>
      </c>
    </row>
    <row r="5" spans="1:11" ht="105" customHeight="1">
      <c r="A5" s="771" t="s">
        <v>677</v>
      </c>
      <c r="B5" s="772"/>
      <c r="C5" s="503" t="s">
        <v>678</v>
      </c>
      <c r="D5" s="503" t="s">
        <v>679</v>
      </c>
      <c r="E5" s="503" t="s">
        <v>680</v>
      </c>
      <c r="F5" s="528" t="s">
        <v>681</v>
      </c>
      <c r="G5" s="503" t="s">
        <v>682</v>
      </c>
      <c r="H5" s="503" t="s">
        <v>683</v>
      </c>
      <c r="I5" s="503" t="s">
        <v>684</v>
      </c>
      <c r="J5" s="503" t="s">
        <v>685</v>
      </c>
      <c r="K5" s="503" t="s">
        <v>686</v>
      </c>
    </row>
    <row r="6" spans="1:11" ht="12.75">
      <c r="A6" s="475">
        <v>1</v>
      </c>
      <c r="B6" s="475" t="s">
        <v>632</v>
      </c>
      <c r="C6" s="564">
        <v>8525953.7799999993</v>
      </c>
      <c r="D6" s="564">
        <v>537431.12149999989</v>
      </c>
      <c r="E6" s="564">
        <v>0</v>
      </c>
      <c r="F6" s="564">
        <v>0</v>
      </c>
      <c r="G6" s="564">
        <v>678612481.35070717</v>
      </c>
      <c r="H6" s="564">
        <v>0</v>
      </c>
      <c r="I6" s="564">
        <v>10882597.23</v>
      </c>
      <c r="J6" s="564">
        <v>30637329.987791993</v>
      </c>
      <c r="K6" s="564">
        <v>9124199.5300000086</v>
      </c>
    </row>
    <row r="7" spans="1:11" ht="12.75">
      <c r="A7" s="475">
        <v>2</v>
      </c>
      <c r="B7" s="475" t="s">
        <v>687</v>
      </c>
      <c r="C7" s="564">
        <v>0</v>
      </c>
      <c r="D7" s="564">
        <v>0</v>
      </c>
      <c r="E7" s="564">
        <v>0</v>
      </c>
      <c r="F7" s="564">
        <v>0</v>
      </c>
      <c r="G7" s="564">
        <v>0</v>
      </c>
      <c r="H7" s="564">
        <v>0</v>
      </c>
      <c r="I7" s="564">
        <v>0</v>
      </c>
      <c r="J7" s="564" t="s">
        <v>767</v>
      </c>
      <c r="K7" s="564">
        <v>0</v>
      </c>
    </row>
    <row r="8" spans="1:11" ht="12.75">
      <c r="A8" s="475">
        <v>3</v>
      </c>
      <c r="B8" s="475" t="s">
        <v>640</v>
      </c>
      <c r="C8" s="564">
        <v>278363.84000000003</v>
      </c>
      <c r="D8" s="564">
        <v>0</v>
      </c>
      <c r="E8" s="564">
        <v>0</v>
      </c>
      <c r="F8" s="564">
        <v>0</v>
      </c>
      <c r="G8" s="564">
        <v>6183264.7999999998</v>
      </c>
      <c r="H8" s="564">
        <v>0</v>
      </c>
      <c r="I8" s="564">
        <v>198000</v>
      </c>
      <c r="J8" s="564">
        <v>0</v>
      </c>
      <c r="K8" s="564">
        <v>30415455.800000008</v>
      </c>
    </row>
    <row r="9" spans="1:11" ht="12.75">
      <c r="A9" s="475">
        <v>4</v>
      </c>
      <c r="B9" s="501" t="s">
        <v>688</v>
      </c>
      <c r="C9" s="564">
        <v>0</v>
      </c>
      <c r="D9" s="564">
        <v>0</v>
      </c>
      <c r="E9" s="564">
        <v>0</v>
      </c>
      <c r="F9" s="564">
        <v>0</v>
      </c>
      <c r="G9" s="564">
        <v>52806126.419999994</v>
      </c>
      <c r="H9" s="564">
        <v>0</v>
      </c>
      <c r="I9" s="564">
        <v>0</v>
      </c>
      <c r="J9" s="564">
        <v>741376.28999999992</v>
      </c>
      <c r="K9" s="564">
        <v>986250.05000000028</v>
      </c>
    </row>
    <row r="10" spans="1:11" ht="12.75">
      <c r="A10" s="475">
        <v>5</v>
      </c>
      <c r="B10" s="501" t="s">
        <v>689</v>
      </c>
      <c r="C10" s="564">
        <v>0</v>
      </c>
      <c r="D10" s="564">
        <v>0</v>
      </c>
      <c r="E10" s="564">
        <v>0</v>
      </c>
      <c r="F10" s="564">
        <v>0</v>
      </c>
      <c r="G10" s="564">
        <v>0</v>
      </c>
      <c r="H10" s="564">
        <v>0</v>
      </c>
      <c r="I10" s="564">
        <v>0</v>
      </c>
      <c r="J10" s="564">
        <v>0</v>
      </c>
      <c r="K10" s="564">
        <v>0</v>
      </c>
    </row>
    <row r="11" spans="1:11" ht="12.75">
      <c r="A11" s="475">
        <v>6</v>
      </c>
      <c r="B11" s="501" t="s">
        <v>690</v>
      </c>
      <c r="C11" s="564">
        <v>0</v>
      </c>
      <c r="D11" s="564">
        <v>0</v>
      </c>
      <c r="E11" s="564">
        <v>0</v>
      </c>
      <c r="F11" s="564">
        <v>0</v>
      </c>
      <c r="G11" s="564">
        <v>0</v>
      </c>
      <c r="H11" s="564">
        <v>0</v>
      </c>
      <c r="I11" s="564">
        <v>0</v>
      </c>
      <c r="J11" s="564">
        <v>0</v>
      </c>
      <c r="K11" s="564">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85" zoomScaleNormal="85" workbookViewId="0">
      <selection activeCell="C8" sqref="C8"/>
    </sheetView>
  </sheetViews>
  <sheetFormatPr defaultRowHeight="15"/>
  <cols>
    <col min="1" max="1" width="10" bestFit="1" customWidth="1"/>
    <col min="2" max="2" width="71.7109375" customWidth="1"/>
    <col min="3" max="3" width="12.7109375" bestFit="1" customWidth="1"/>
    <col min="4" max="8" width="9.85546875" customWidth="1"/>
    <col min="9" max="9" width="11.140625" bestFit="1" customWidth="1"/>
    <col min="10" max="14" width="11.85546875" customWidth="1"/>
    <col min="15" max="15" width="12.5703125" bestFit="1" customWidth="1"/>
    <col min="16" max="16" width="34.28515625" bestFit="1" customWidth="1"/>
    <col min="17" max="17" width="34.140625" customWidth="1"/>
    <col min="18" max="18" width="33.7109375" bestFit="1" customWidth="1"/>
    <col min="19" max="19" width="36.7109375" bestFit="1" customWidth="1"/>
  </cols>
  <sheetData>
    <row r="1" spans="1:19">
      <c r="A1" s="469" t="s">
        <v>30</v>
      </c>
      <c r="B1" s="3" t="str">
        <f>'Info '!C2</f>
        <v>JSC " Halyk Bank Georgia"</v>
      </c>
    </row>
    <row r="2" spans="1:19">
      <c r="A2" s="470" t="s">
        <v>31</v>
      </c>
      <c r="B2" s="506">
        <f>'1. key ratios '!B2</f>
        <v>44561</v>
      </c>
    </row>
    <row r="3" spans="1:19">
      <c r="A3" s="471" t="s">
        <v>716</v>
      </c>
      <c r="B3" s="479"/>
    </row>
    <row r="4" spans="1:19">
      <c r="A4" s="471"/>
      <c r="B4" s="479"/>
    </row>
    <row r="5" spans="1:19">
      <c r="A5" s="775" t="s">
        <v>717</v>
      </c>
      <c r="B5" s="775"/>
      <c r="C5" s="773" t="s">
        <v>736</v>
      </c>
      <c r="D5" s="773"/>
      <c r="E5" s="773"/>
      <c r="F5" s="773"/>
      <c r="G5" s="773"/>
      <c r="H5" s="773"/>
      <c r="I5" s="773" t="s">
        <v>738</v>
      </c>
      <c r="J5" s="773"/>
      <c r="K5" s="773"/>
      <c r="L5" s="773"/>
      <c r="M5" s="773"/>
      <c r="N5" s="774"/>
      <c r="O5" s="776" t="s">
        <v>718</v>
      </c>
      <c r="P5" s="776" t="s">
        <v>732</v>
      </c>
      <c r="Q5" s="776" t="s">
        <v>733</v>
      </c>
      <c r="R5" s="776" t="s">
        <v>737</v>
      </c>
      <c r="S5" s="776" t="s">
        <v>734</v>
      </c>
    </row>
    <row r="6" spans="1:19" ht="24" customHeight="1">
      <c r="A6" s="775"/>
      <c r="B6" s="775"/>
      <c r="C6" s="540"/>
      <c r="D6" s="539" t="s">
        <v>671</v>
      </c>
      <c r="E6" s="539" t="s">
        <v>672</v>
      </c>
      <c r="F6" s="539" t="s">
        <v>673</v>
      </c>
      <c r="G6" s="539" t="s">
        <v>674</v>
      </c>
      <c r="H6" s="539" t="s">
        <v>675</v>
      </c>
      <c r="I6" s="540"/>
      <c r="J6" s="539" t="s">
        <v>671</v>
      </c>
      <c r="K6" s="539" t="s">
        <v>672</v>
      </c>
      <c r="L6" s="539" t="s">
        <v>673</v>
      </c>
      <c r="M6" s="539" t="s">
        <v>674</v>
      </c>
      <c r="N6" s="542" t="s">
        <v>675</v>
      </c>
      <c r="O6" s="776"/>
      <c r="P6" s="776"/>
      <c r="Q6" s="776"/>
      <c r="R6" s="776"/>
      <c r="S6" s="776"/>
    </row>
    <row r="7" spans="1:19">
      <c r="A7" s="531">
        <v>1</v>
      </c>
      <c r="B7" s="534" t="s">
        <v>726</v>
      </c>
      <c r="C7" s="632">
        <v>0</v>
      </c>
      <c r="D7" s="632">
        <v>0</v>
      </c>
      <c r="E7" s="632">
        <v>0</v>
      </c>
      <c r="F7" s="632">
        <v>0</v>
      </c>
      <c r="G7" s="632">
        <v>0</v>
      </c>
      <c r="H7" s="632">
        <v>0</v>
      </c>
      <c r="I7" s="632">
        <v>0</v>
      </c>
      <c r="J7" s="632">
        <v>0</v>
      </c>
      <c r="K7" s="632">
        <v>0</v>
      </c>
      <c r="L7" s="632">
        <v>0</v>
      </c>
      <c r="M7" s="632">
        <v>0</v>
      </c>
      <c r="N7" s="632">
        <v>0</v>
      </c>
      <c r="O7" s="541">
        <v>0</v>
      </c>
      <c r="P7" s="633" t="s">
        <v>767</v>
      </c>
      <c r="Q7" s="634" t="s">
        <v>767</v>
      </c>
      <c r="R7" s="633" t="s">
        <v>767</v>
      </c>
      <c r="S7" s="633" t="s">
        <v>767</v>
      </c>
    </row>
    <row r="8" spans="1:19">
      <c r="A8" s="531">
        <v>2</v>
      </c>
      <c r="B8" s="535" t="s">
        <v>725</v>
      </c>
      <c r="C8" s="632">
        <v>56682591.170000046</v>
      </c>
      <c r="D8" s="632">
        <v>48113447.630000003</v>
      </c>
      <c r="E8" s="632">
        <v>2924582.11</v>
      </c>
      <c r="F8" s="632">
        <v>4780893.1500000004</v>
      </c>
      <c r="G8" s="632">
        <v>244846.85</v>
      </c>
      <c r="H8" s="632">
        <v>618821.43000000005</v>
      </c>
      <c r="I8" s="632">
        <v>3430240.5299999942</v>
      </c>
      <c r="J8" s="632">
        <v>962269.29999999993</v>
      </c>
      <c r="K8" s="632">
        <v>292458.31000000006</v>
      </c>
      <c r="L8" s="632">
        <v>1434268.0300000007</v>
      </c>
      <c r="M8" s="632">
        <v>122423.45999999999</v>
      </c>
      <c r="N8" s="632">
        <v>618821.43000000005</v>
      </c>
      <c r="O8" s="541">
        <v>2604</v>
      </c>
      <c r="P8" s="633">
        <v>0.11939810505199572</v>
      </c>
      <c r="Q8" s="634">
        <v>0.12610192310038154</v>
      </c>
      <c r="R8" s="633">
        <v>0.11939810505199572</v>
      </c>
      <c r="S8" s="557">
        <v>81.979389460704752</v>
      </c>
    </row>
    <row r="9" spans="1:19">
      <c r="A9" s="531">
        <v>3</v>
      </c>
      <c r="B9" s="535" t="s">
        <v>724</v>
      </c>
      <c r="C9" s="632">
        <v>0</v>
      </c>
      <c r="D9" s="632">
        <v>0</v>
      </c>
      <c r="E9" s="632">
        <v>0</v>
      </c>
      <c r="F9" s="632">
        <v>0</v>
      </c>
      <c r="G9" s="632">
        <v>0</v>
      </c>
      <c r="H9" s="632">
        <v>0</v>
      </c>
      <c r="I9" s="632">
        <v>0</v>
      </c>
      <c r="J9" s="632">
        <v>0</v>
      </c>
      <c r="K9" s="632">
        <v>0</v>
      </c>
      <c r="L9" s="632">
        <v>0</v>
      </c>
      <c r="M9" s="632">
        <v>0</v>
      </c>
      <c r="N9" s="632">
        <v>0</v>
      </c>
      <c r="O9" s="541">
        <v>0</v>
      </c>
      <c r="P9" s="633" t="s">
        <v>767</v>
      </c>
      <c r="Q9" s="634" t="s">
        <v>767</v>
      </c>
      <c r="R9" s="633" t="s">
        <v>767</v>
      </c>
      <c r="S9" s="557" t="s">
        <v>767</v>
      </c>
    </row>
    <row r="10" spans="1:19">
      <c r="A10" s="531">
        <v>4</v>
      </c>
      <c r="B10" s="535" t="s">
        <v>723</v>
      </c>
      <c r="C10" s="632">
        <v>0</v>
      </c>
      <c r="D10" s="632">
        <v>0</v>
      </c>
      <c r="E10" s="632">
        <v>0</v>
      </c>
      <c r="F10" s="632">
        <v>0</v>
      </c>
      <c r="G10" s="632">
        <v>0</v>
      </c>
      <c r="H10" s="632">
        <v>0</v>
      </c>
      <c r="I10" s="632">
        <v>0</v>
      </c>
      <c r="J10" s="632">
        <v>0</v>
      </c>
      <c r="K10" s="632">
        <v>0</v>
      </c>
      <c r="L10" s="632">
        <v>0</v>
      </c>
      <c r="M10" s="632">
        <v>0</v>
      </c>
      <c r="N10" s="632">
        <v>0</v>
      </c>
      <c r="O10" s="541">
        <v>0</v>
      </c>
      <c r="P10" s="633" t="s">
        <v>767</v>
      </c>
      <c r="Q10" s="634" t="s">
        <v>767</v>
      </c>
      <c r="R10" s="633" t="s">
        <v>767</v>
      </c>
      <c r="S10" s="557" t="s">
        <v>767</v>
      </c>
    </row>
    <row r="11" spans="1:19">
      <c r="A11" s="531">
        <v>5</v>
      </c>
      <c r="B11" s="535" t="s">
        <v>722</v>
      </c>
      <c r="C11" s="632">
        <v>259658.35000000015</v>
      </c>
      <c r="D11" s="632">
        <v>224982.87000000005</v>
      </c>
      <c r="E11" s="632">
        <v>12590.199999999997</v>
      </c>
      <c r="F11" s="632">
        <v>3481.33</v>
      </c>
      <c r="G11" s="632">
        <v>0</v>
      </c>
      <c r="H11" s="632">
        <v>18603.949999999997</v>
      </c>
      <c r="I11" s="632">
        <v>25392.270000000008</v>
      </c>
      <c r="J11" s="632">
        <v>4499.7099999999991</v>
      </c>
      <c r="K11" s="632">
        <v>1244.22</v>
      </c>
      <c r="L11" s="632">
        <v>1044.3900000000001</v>
      </c>
      <c r="M11" s="632">
        <v>0</v>
      </c>
      <c r="N11" s="632">
        <v>18603.949999999997</v>
      </c>
      <c r="O11" s="541">
        <v>737</v>
      </c>
      <c r="P11" s="633">
        <v>0.15093241484435216</v>
      </c>
      <c r="Q11" s="634">
        <v>0.15763623289273798</v>
      </c>
      <c r="R11" s="633">
        <v>0.15093241484435216</v>
      </c>
      <c r="S11" s="557">
        <v>13.521409684430832</v>
      </c>
    </row>
    <row r="12" spans="1:19">
      <c r="A12" s="531">
        <v>6</v>
      </c>
      <c r="B12" s="535" t="s">
        <v>721</v>
      </c>
      <c r="C12" s="632">
        <v>399601.8899999999</v>
      </c>
      <c r="D12" s="632">
        <v>300919.19000000006</v>
      </c>
      <c r="E12" s="632">
        <v>21875.440000000002</v>
      </c>
      <c r="F12" s="632">
        <v>22553.589999999997</v>
      </c>
      <c r="G12" s="632">
        <v>1226.93</v>
      </c>
      <c r="H12" s="632">
        <v>53026.740000000005</v>
      </c>
      <c r="I12" s="632">
        <v>68623.668999999965</v>
      </c>
      <c r="J12" s="632">
        <v>6018.3689999999997</v>
      </c>
      <c r="K12" s="632">
        <v>2198.9999999999995</v>
      </c>
      <c r="L12" s="632">
        <v>6766.0900000000011</v>
      </c>
      <c r="M12" s="632">
        <v>613.47</v>
      </c>
      <c r="N12" s="632">
        <v>53026.740000000005</v>
      </c>
      <c r="O12" s="541">
        <v>446</v>
      </c>
      <c r="P12" s="633">
        <v>0.22986191873823381</v>
      </c>
      <c r="Q12" s="634">
        <v>0.34905052908300754</v>
      </c>
      <c r="R12" s="633">
        <v>0.22719979552649272</v>
      </c>
      <c r="S12" s="557">
        <v>71.009640457406263</v>
      </c>
    </row>
    <row r="13" spans="1:19">
      <c r="A13" s="531">
        <v>7</v>
      </c>
      <c r="B13" s="535" t="s">
        <v>720</v>
      </c>
      <c r="C13" s="632">
        <v>93156397.659999967</v>
      </c>
      <c r="D13" s="632">
        <v>79354575.959999949</v>
      </c>
      <c r="E13" s="632">
        <v>3464818.56</v>
      </c>
      <c r="F13" s="632">
        <v>10297850.029999999</v>
      </c>
      <c r="G13" s="632">
        <v>39153.11</v>
      </c>
      <c r="H13" s="632">
        <v>0</v>
      </c>
      <c r="I13" s="632">
        <v>5042505.0200000005</v>
      </c>
      <c r="J13" s="632">
        <v>1587091.4900000026</v>
      </c>
      <c r="K13" s="632">
        <v>346481.89</v>
      </c>
      <c r="L13" s="632">
        <v>3089355.08</v>
      </c>
      <c r="M13" s="632">
        <v>19576.560000000001</v>
      </c>
      <c r="N13" s="632">
        <v>0</v>
      </c>
      <c r="O13" s="541">
        <v>959</v>
      </c>
      <c r="P13" s="633">
        <v>8.13544984070073E-2</v>
      </c>
      <c r="Q13" s="634">
        <v>8.7105898369546617E-2</v>
      </c>
      <c r="R13" s="633">
        <v>8.1354498407007217E-2</v>
      </c>
      <c r="S13" s="557">
        <v>145.62004141913198</v>
      </c>
    </row>
    <row r="14" spans="1:19">
      <c r="A14" s="543">
        <v>7.1</v>
      </c>
      <c r="B14" s="536" t="s">
        <v>729</v>
      </c>
      <c r="C14" s="632">
        <v>72720218.959999964</v>
      </c>
      <c r="D14" s="632">
        <v>62861065.739999972</v>
      </c>
      <c r="E14" s="632">
        <v>2743476.48</v>
      </c>
      <c r="F14" s="632">
        <v>7076523.6299999999</v>
      </c>
      <c r="G14" s="632">
        <v>39153.11</v>
      </c>
      <c r="H14" s="632">
        <v>0</v>
      </c>
      <c r="I14" s="632">
        <v>3674102.6999999974</v>
      </c>
      <c r="J14" s="632">
        <v>1257221.3200000005</v>
      </c>
      <c r="K14" s="632">
        <v>274347.67999999993</v>
      </c>
      <c r="L14" s="632">
        <v>2122957.14</v>
      </c>
      <c r="M14" s="632">
        <v>19576.560000000001</v>
      </c>
      <c r="N14" s="632">
        <v>0</v>
      </c>
      <c r="O14" s="541">
        <v>590</v>
      </c>
      <c r="P14" s="633">
        <v>7.9655464366783876E-2</v>
      </c>
      <c r="Q14" s="634">
        <v>8.5112533495610251E-2</v>
      </c>
      <c r="R14" s="633">
        <v>7.9655464366783876E-2</v>
      </c>
      <c r="S14" s="557">
        <v>148.22653553749234</v>
      </c>
    </row>
    <row r="15" spans="1:19">
      <c r="A15" s="543">
        <v>7.2</v>
      </c>
      <c r="B15" s="536" t="s">
        <v>731</v>
      </c>
      <c r="C15" s="632">
        <v>6598830.1499999994</v>
      </c>
      <c r="D15" s="632">
        <v>5742387.9300000006</v>
      </c>
      <c r="E15" s="632">
        <v>0</v>
      </c>
      <c r="F15" s="632">
        <v>856442.22</v>
      </c>
      <c r="G15" s="632">
        <v>0</v>
      </c>
      <c r="H15" s="632">
        <v>0</v>
      </c>
      <c r="I15" s="632">
        <v>371780.43000000011</v>
      </c>
      <c r="J15" s="632">
        <v>114847.76</v>
      </c>
      <c r="K15" s="632">
        <v>0</v>
      </c>
      <c r="L15" s="632">
        <v>256932.67</v>
      </c>
      <c r="M15" s="632">
        <v>0</v>
      </c>
      <c r="N15" s="632">
        <v>0</v>
      </c>
      <c r="O15" s="541">
        <v>72</v>
      </c>
      <c r="P15" s="633">
        <v>9.4229144505257503E-2</v>
      </c>
      <c r="Q15" s="634">
        <v>9.1576003380812926E-2</v>
      </c>
      <c r="R15" s="633">
        <v>9.4229144505257503E-2</v>
      </c>
      <c r="S15" s="557">
        <v>147.32067141936261</v>
      </c>
    </row>
    <row r="16" spans="1:19">
      <c r="A16" s="543">
        <v>7.3</v>
      </c>
      <c r="B16" s="536" t="s">
        <v>728</v>
      </c>
      <c r="C16" s="632">
        <v>13837348.54999999</v>
      </c>
      <c r="D16" s="632">
        <v>10751122.289999994</v>
      </c>
      <c r="E16" s="632">
        <v>721342.08000000007</v>
      </c>
      <c r="F16" s="632">
        <v>2364884.1799999997</v>
      </c>
      <c r="G16" s="632">
        <v>0</v>
      </c>
      <c r="H16" s="632">
        <v>0</v>
      </c>
      <c r="I16" s="632">
        <v>996621.88999999978</v>
      </c>
      <c r="J16" s="632">
        <v>215022.40999999989</v>
      </c>
      <c r="K16" s="632">
        <v>72134.210000000006</v>
      </c>
      <c r="L16" s="632">
        <v>709465.26999999979</v>
      </c>
      <c r="M16" s="632">
        <v>0</v>
      </c>
      <c r="N16" s="632">
        <v>0</v>
      </c>
      <c r="O16" s="541">
        <v>297</v>
      </c>
      <c r="P16" s="633">
        <v>8.4143799004759504E-2</v>
      </c>
      <c r="Q16" s="634">
        <v>9.5450016172217586E-2</v>
      </c>
      <c r="R16" s="633">
        <v>8.4143799004759504E-2</v>
      </c>
      <c r="S16" s="557">
        <v>131.11097627567779</v>
      </c>
    </row>
    <row r="17" spans="1:19">
      <c r="A17" s="531">
        <v>8</v>
      </c>
      <c r="B17" s="535" t="s">
        <v>727</v>
      </c>
      <c r="C17" s="632">
        <v>0</v>
      </c>
      <c r="D17" s="632">
        <v>0</v>
      </c>
      <c r="E17" s="632">
        <v>0</v>
      </c>
      <c r="F17" s="632">
        <v>0</v>
      </c>
      <c r="G17" s="632">
        <v>0</v>
      </c>
      <c r="H17" s="632">
        <v>0</v>
      </c>
      <c r="I17" s="632">
        <v>0</v>
      </c>
      <c r="J17" s="632">
        <v>0</v>
      </c>
      <c r="K17" s="632">
        <v>0</v>
      </c>
      <c r="L17" s="632">
        <v>0</v>
      </c>
      <c r="M17" s="632">
        <v>0</v>
      </c>
      <c r="N17" s="632">
        <v>0</v>
      </c>
      <c r="O17" s="541">
        <v>0</v>
      </c>
      <c r="P17" s="633" t="s">
        <v>767</v>
      </c>
      <c r="Q17" s="634" t="s">
        <v>767</v>
      </c>
      <c r="R17" s="633" t="s">
        <v>767</v>
      </c>
      <c r="S17" s="557" t="s">
        <v>767</v>
      </c>
    </row>
    <row r="18" spans="1:19">
      <c r="A18" s="532">
        <v>9</v>
      </c>
      <c r="B18" s="537" t="s">
        <v>719</v>
      </c>
      <c r="C18" s="635">
        <v>0</v>
      </c>
      <c r="D18" s="635">
        <v>0</v>
      </c>
      <c r="E18" s="635">
        <v>0</v>
      </c>
      <c r="F18" s="635">
        <v>0</v>
      </c>
      <c r="G18" s="635">
        <v>0</v>
      </c>
      <c r="H18" s="635">
        <v>0</v>
      </c>
      <c r="I18" s="635">
        <v>0</v>
      </c>
      <c r="J18" s="635">
        <v>0</v>
      </c>
      <c r="K18" s="635">
        <v>0</v>
      </c>
      <c r="L18" s="635">
        <v>0</v>
      </c>
      <c r="M18" s="635">
        <v>0</v>
      </c>
      <c r="N18" s="635">
        <v>0</v>
      </c>
      <c r="O18" s="636">
        <v>0</v>
      </c>
      <c r="P18" s="637" t="s">
        <v>767</v>
      </c>
      <c r="Q18" s="638" t="s">
        <v>767</v>
      </c>
      <c r="R18" s="637" t="s">
        <v>767</v>
      </c>
      <c r="S18" s="558" t="s">
        <v>767</v>
      </c>
    </row>
    <row r="19" spans="1:19">
      <c r="A19" s="533">
        <v>10</v>
      </c>
      <c r="B19" s="538" t="s">
        <v>730</v>
      </c>
      <c r="C19" s="639">
        <v>150498249.06999999</v>
      </c>
      <c r="D19" s="639">
        <v>127993925.64999995</v>
      </c>
      <c r="E19" s="639">
        <v>6423866.3100000005</v>
      </c>
      <c r="F19" s="639">
        <v>15104778.1</v>
      </c>
      <c r="G19" s="639">
        <v>285226.89</v>
      </c>
      <c r="H19" s="639">
        <v>690452.12000000011</v>
      </c>
      <c r="I19" s="639">
        <v>8566761.4889999945</v>
      </c>
      <c r="J19" s="639">
        <v>2559878.8690000023</v>
      </c>
      <c r="K19" s="639">
        <v>642383.42000000004</v>
      </c>
      <c r="L19" s="639">
        <v>4531433.5900000008</v>
      </c>
      <c r="M19" s="639">
        <v>142613.49</v>
      </c>
      <c r="N19" s="639">
        <v>690452.12000000011</v>
      </c>
      <c r="O19" s="639">
        <v>4746</v>
      </c>
      <c r="P19" s="640">
        <v>9.619322202450506E-2</v>
      </c>
      <c r="Q19" s="640">
        <v>0.10141463369882599</v>
      </c>
      <c r="R19" s="640">
        <v>9.6190264000577605E-2</v>
      </c>
      <c r="S19" s="557">
        <v>121.22486041582609</v>
      </c>
    </row>
    <row r="20" spans="1:19" ht="25.5">
      <c r="A20" s="543">
        <v>10.1</v>
      </c>
      <c r="B20" s="536" t="s">
        <v>735</v>
      </c>
      <c r="C20" s="541">
        <v>0</v>
      </c>
      <c r="D20" s="541">
        <v>0</v>
      </c>
      <c r="E20" s="541">
        <v>0</v>
      </c>
      <c r="F20" s="541">
        <v>0</v>
      </c>
      <c r="G20" s="541">
        <v>0</v>
      </c>
      <c r="H20" s="541">
        <v>0</v>
      </c>
      <c r="I20" s="541">
        <v>0</v>
      </c>
      <c r="J20" s="541">
        <v>0</v>
      </c>
      <c r="K20" s="541">
        <v>0</v>
      </c>
      <c r="L20" s="541">
        <v>0</v>
      </c>
      <c r="M20" s="541">
        <v>0</v>
      </c>
      <c r="N20" s="541">
        <v>0</v>
      </c>
      <c r="O20" s="541">
        <v>0</v>
      </c>
      <c r="P20" s="541">
        <v>0</v>
      </c>
      <c r="Q20" s="541">
        <v>0</v>
      </c>
      <c r="R20" s="541">
        <v>0</v>
      </c>
      <c r="S20" s="541">
        <v>0</v>
      </c>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pane xSplit="1" ySplit="5" topLeftCell="B30" activePane="bottomRight" state="frozen"/>
      <selection activeCell="B9" sqref="B9"/>
      <selection pane="topRight" activeCell="B9" sqref="B9"/>
      <selection pane="bottomLeft" activeCell="B9" sqref="B9"/>
      <selection pane="bottomRight" activeCell="F7" sqref="F7:G41"/>
    </sheetView>
  </sheetViews>
  <sheetFormatPr defaultColWidth="9.28515625" defaultRowHeight="14.25"/>
  <cols>
    <col min="1" max="1" width="9.5703125" style="4" bestFit="1" customWidth="1"/>
    <col min="2" max="2" width="55.28515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28515625" style="5"/>
  </cols>
  <sheetData>
    <row r="1" spans="1:8">
      <c r="A1" s="2" t="s">
        <v>30</v>
      </c>
      <c r="B1" s="4" t="str">
        <f>'Info '!C2</f>
        <v>JSC " Halyk Bank Georgia"</v>
      </c>
    </row>
    <row r="2" spans="1:8">
      <c r="A2" s="2" t="s">
        <v>31</v>
      </c>
      <c r="B2" s="433">
        <f>'1. key ratios '!B2</f>
        <v>44561</v>
      </c>
    </row>
    <row r="3" spans="1:8">
      <c r="A3" s="2"/>
    </row>
    <row r="4" spans="1:8" ht="15" thickBot="1">
      <c r="A4" s="20" t="s">
        <v>32</v>
      </c>
      <c r="B4" s="21" t="s">
        <v>33</v>
      </c>
      <c r="C4" s="20"/>
      <c r="D4" s="22"/>
      <c r="E4" s="22"/>
      <c r="F4" s="23"/>
      <c r="G4" s="23"/>
      <c r="H4" s="24" t="s">
        <v>73</v>
      </c>
    </row>
    <row r="5" spans="1:8">
      <c r="A5" s="25"/>
      <c r="B5" s="26"/>
      <c r="C5" s="674" t="s">
        <v>68</v>
      </c>
      <c r="D5" s="675"/>
      <c r="E5" s="676"/>
      <c r="F5" s="674" t="s">
        <v>72</v>
      </c>
      <c r="G5" s="675"/>
      <c r="H5" s="677"/>
    </row>
    <row r="6" spans="1:8">
      <c r="A6" s="27" t="s">
        <v>6</v>
      </c>
      <c r="B6" s="28" t="s">
        <v>34</v>
      </c>
      <c r="C6" s="29" t="s">
        <v>69</v>
      </c>
      <c r="D6" s="29" t="s">
        <v>70</v>
      </c>
      <c r="E6" s="29" t="s">
        <v>71</v>
      </c>
      <c r="F6" s="29" t="s">
        <v>69</v>
      </c>
      <c r="G6" s="29" t="s">
        <v>70</v>
      </c>
      <c r="H6" s="30" t="s">
        <v>71</v>
      </c>
    </row>
    <row r="7" spans="1:8">
      <c r="A7" s="27">
        <v>1</v>
      </c>
      <c r="B7" s="31" t="s">
        <v>35</v>
      </c>
      <c r="C7" s="32" t="e">
        <v>#REF!</v>
      </c>
      <c r="D7" s="32">
        <v>4998195</v>
      </c>
      <c r="E7" s="33" t="e">
        <f>C7+D7</f>
        <v>#REF!</v>
      </c>
      <c r="F7" s="32">
        <v>4539328</v>
      </c>
      <c r="G7" s="32">
        <v>3442130</v>
      </c>
      <c r="H7" s="35">
        <f>F7+G7</f>
        <v>7981458</v>
      </c>
    </row>
    <row r="8" spans="1:8">
      <c r="A8" s="27">
        <v>2</v>
      </c>
      <c r="B8" s="31" t="s">
        <v>36</v>
      </c>
      <c r="C8" s="32">
        <v>48187164</v>
      </c>
      <c r="D8" s="32">
        <v>107141928</v>
      </c>
      <c r="E8" s="33">
        <f t="shared" ref="E8:E19" si="0">C8+D8</f>
        <v>155329092</v>
      </c>
      <c r="F8" s="32">
        <v>6177033</v>
      </c>
      <c r="G8" s="32">
        <v>53985084</v>
      </c>
      <c r="H8" s="35">
        <f t="shared" ref="H8:H40" si="1">F8+G8</f>
        <v>60162117</v>
      </c>
    </row>
    <row r="9" spans="1:8">
      <c r="A9" s="27">
        <v>3</v>
      </c>
      <c r="B9" s="31" t="s">
        <v>37</v>
      </c>
      <c r="C9" s="32">
        <v>23472104</v>
      </c>
      <c r="D9" s="32">
        <v>28294682</v>
      </c>
      <c r="E9" s="33">
        <f t="shared" si="0"/>
        <v>51766786</v>
      </c>
      <c r="F9" s="32">
        <v>12335150</v>
      </c>
      <c r="G9" s="32">
        <v>13233731.999999998</v>
      </c>
      <c r="H9" s="35">
        <f t="shared" si="1"/>
        <v>25568882</v>
      </c>
    </row>
    <row r="10" spans="1:8">
      <c r="A10" s="27">
        <v>4</v>
      </c>
      <c r="B10" s="31" t="s">
        <v>38</v>
      </c>
      <c r="C10" s="32">
        <v>0</v>
      </c>
      <c r="D10" s="32">
        <v>0</v>
      </c>
      <c r="E10" s="33">
        <f t="shared" si="0"/>
        <v>0</v>
      </c>
      <c r="F10" s="32">
        <v>0</v>
      </c>
      <c r="G10" s="32">
        <v>0</v>
      </c>
      <c r="H10" s="35">
        <f t="shared" si="1"/>
        <v>0</v>
      </c>
    </row>
    <row r="11" spans="1:8">
      <c r="A11" s="27">
        <v>5</v>
      </c>
      <c r="B11" s="31" t="s">
        <v>39</v>
      </c>
      <c r="C11" s="32">
        <v>16600047</v>
      </c>
      <c r="D11" s="32">
        <v>0</v>
      </c>
      <c r="E11" s="33">
        <f t="shared" si="0"/>
        <v>16600047</v>
      </c>
      <c r="F11" s="32">
        <v>16587520</v>
      </c>
      <c r="G11" s="32">
        <v>0</v>
      </c>
      <c r="H11" s="35">
        <f t="shared" si="1"/>
        <v>16587520</v>
      </c>
    </row>
    <row r="12" spans="1:8">
      <c r="A12" s="27">
        <v>6.1</v>
      </c>
      <c r="B12" s="36" t="s">
        <v>40</v>
      </c>
      <c r="C12" s="32">
        <v>205125077.19999999</v>
      </c>
      <c r="D12" s="32">
        <v>533194913.80000001</v>
      </c>
      <c r="E12" s="33">
        <f t="shared" si="0"/>
        <v>738319991</v>
      </c>
      <c r="F12" s="32">
        <v>144701709.07999998</v>
      </c>
      <c r="G12" s="32">
        <v>382321531.92000002</v>
      </c>
      <c r="H12" s="35">
        <f t="shared" si="1"/>
        <v>527023241</v>
      </c>
    </row>
    <row r="13" spans="1:8">
      <c r="A13" s="27">
        <v>6.2</v>
      </c>
      <c r="B13" s="36" t="s">
        <v>41</v>
      </c>
      <c r="C13" s="32">
        <v>-9644214.5200000033</v>
      </c>
      <c r="D13" s="32">
        <v>-29159892.48</v>
      </c>
      <c r="E13" s="33">
        <f t="shared" si="0"/>
        <v>-38804107</v>
      </c>
      <c r="F13" s="32">
        <v>-19213508</v>
      </c>
      <c r="G13" s="32">
        <v>-27924096</v>
      </c>
      <c r="H13" s="35">
        <f t="shared" si="1"/>
        <v>-47137604</v>
      </c>
    </row>
    <row r="14" spans="1:8" ht="15.75">
      <c r="A14" s="27">
        <v>6</v>
      </c>
      <c r="B14" s="31" t="s">
        <v>42</v>
      </c>
      <c r="C14" s="544">
        <f>C12+C13</f>
        <v>195480862.67999998</v>
      </c>
      <c r="D14" s="544">
        <f t="shared" ref="D14:H14" si="2">D12+D13</f>
        <v>504035021.31999999</v>
      </c>
      <c r="E14" s="544">
        <f t="shared" si="2"/>
        <v>699515884</v>
      </c>
      <c r="F14" s="544">
        <f>F12+F13</f>
        <v>125488201.07999998</v>
      </c>
      <c r="G14" s="544">
        <f t="shared" ref="G14" si="3">G12+G13</f>
        <v>354397435.92000002</v>
      </c>
      <c r="H14" s="544">
        <f t="shared" si="2"/>
        <v>479885637</v>
      </c>
    </row>
    <row r="15" spans="1:8">
      <c r="A15" s="27">
        <v>7</v>
      </c>
      <c r="B15" s="31" t="s">
        <v>43</v>
      </c>
      <c r="C15" s="32">
        <v>2855883</v>
      </c>
      <c r="D15" s="32">
        <v>4569004</v>
      </c>
      <c r="E15" s="33">
        <f t="shared" si="0"/>
        <v>7424887</v>
      </c>
      <c r="F15" s="32">
        <v>2901681</v>
      </c>
      <c r="G15" s="32">
        <v>4773008</v>
      </c>
      <c r="H15" s="35">
        <f t="shared" si="1"/>
        <v>7674689</v>
      </c>
    </row>
    <row r="16" spans="1:8">
      <c r="A16" s="27">
        <v>8</v>
      </c>
      <c r="B16" s="31" t="s">
        <v>198</v>
      </c>
      <c r="C16" s="32">
        <v>8009459.4400000004</v>
      </c>
      <c r="D16" s="32">
        <v>0</v>
      </c>
      <c r="E16" s="33">
        <f t="shared" si="0"/>
        <v>8009459.4400000004</v>
      </c>
      <c r="F16" s="32">
        <v>10606227</v>
      </c>
      <c r="G16" s="32">
        <v>0</v>
      </c>
      <c r="H16" s="35">
        <f t="shared" si="1"/>
        <v>10606227</v>
      </c>
    </row>
    <row r="17" spans="1:8">
      <c r="A17" s="27">
        <v>9</v>
      </c>
      <c r="B17" s="31" t="s">
        <v>44</v>
      </c>
      <c r="C17" s="32">
        <v>54000</v>
      </c>
      <c r="D17" s="32">
        <v>0</v>
      </c>
      <c r="E17" s="33">
        <f t="shared" si="0"/>
        <v>54000</v>
      </c>
      <c r="F17" s="32">
        <v>54000</v>
      </c>
      <c r="G17" s="32">
        <v>0</v>
      </c>
      <c r="H17" s="35">
        <f t="shared" si="1"/>
        <v>54000</v>
      </c>
    </row>
    <row r="18" spans="1:8">
      <c r="A18" s="27">
        <v>10</v>
      </c>
      <c r="B18" s="31" t="s">
        <v>45</v>
      </c>
      <c r="C18" s="32">
        <v>21506200</v>
      </c>
      <c r="D18" s="32">
        <v>0</v>
      </c>
      <c r="E18" s="33">
        <f t="shared" si="0"/>
        <v>21506200</v>
      </c>
      <c r="F18" s="32">
        <v>21326639</v>
      </c>
      <c r="G18" s="32">
        <v>0</v>
      </c>
      <c r="H18" s="35">
        <f t="shared" si="1"/>
        <v>21326639</v>
      </c>
    </row>
    <row r="19" spans="1:8">
      <c r="A19" s="27">
        <v>11</v>
      </c>
      <c r="B19" s="31" t="s">
        <v>46</v>
      </c>
      <c r="C19" s="32">
        <v>3930856.9500000142</v>
      </c>
      <c r="D19" s="32">
        <v>4865612.96</v>
      </c>
      <c r="E19" s="33">
        <f t="shared" si="0"/>
        <v>8796469.9100000151</v>
      </c>
      <c r="F19" s="32">
        <v>4116531.84</v>
      </c>
      <c r="G19" s="32">
        <v>1269826</v>
      </c>
      <c r="H19" s="35">
        <f t="shared" si="1"/>
        <v>5386357.8399999999</v>
      </c>
    </row>
    <row r="20" spans="1:8">
      <c r="A20" s="27">
        <v>12</v>
      </c>
      <c r="B20" s="38" t="s">
        <v>47</v>
      </c>
      <c r="C20" s="33" t="e">
        <f>SUM(C7:C11)+SUM(C14:C19)</f>
        <v>#REF!</v>
      </c>
      <c r="D20" s="33">
        <f>SUM(D7:D11)+SUM(D14:D19)</f>
        <v>653904443.27999997</v>
      </c>
      <c r="E20" s="33" t="e">
        <f>C20+D20</f>
        <v>#REF!</v>
      </c>
      <c r="F20" s="33">
        <f>SUM(F7:F11)+SUM(F14:F19)</f>
        <v>204132310.91999999</v>
      </c>
      <c r="G20" s="33">
        <f>SUM(G7:G11)+SUM(G14:G19)</f>
        <v>431101215.92000002</v>
      </c>
      <c r="H20" s="35">
        <f t="shared" si="1"/>
        <v>635233526.84000003</v>
      </c>
    </row>
    <row r="21" spans="1:8">
      <c r="A21" s="27"/>
      <c r="B21" s="28" t="s">
        <v>48</v>
      </c>
      <c r="C21" s="39"/>
      <c r="D21" s="39"/>
      <c r="E21" s="39"/>
      <c r="F21" s="39"/>
      <c r="G21" s="39"/>
      <c r="H21" s="40"/>
    </row>
    <row r="22" spans="1:8">
      <c r="A22" s="27">
        <v>13</v>
      </c>
      <c r="B22" s="31" t="s">
        <v>49</v>
      </c>
      <c r="C22" s="32">
        <v>0</v>
      </c>
      <c r="D22" s="32">
        <v>1818037</v>
      </c>
      <c r="E22" s="33">
        <f>C22+D22</f>
        <v>1818037</v>
      </c>
      <c r="F22" s="32">
        <v>0</v>
      </c>
      <c r="G22" s="32">
        <v>94762420</v>
      </c>
      <c r="H22" s="35">
        <f t="shared" si="1"/>
        <v>94762420</v>
      </c>
    </row>
    <row r="23" spans="1:8">
      <c r="A23" s="27">
        <v>14</v>
      </c>
      <c r="B23" s="31" t="s">
        <v>50</v>
      </c>
      <c r="C23" s="32">
        <v>143157785.66999999</v>
      </c>
      <c r="D23" s="32">
        <v>110507898.02999997</v>
      </c>
      <c r="E23" s="33">
        <f t="shared" ref="E23:E40" si="4">C23+D23</f>
        <v>253665683.69999996</v>
      </c>
      <c r="F23" s="32">
        <v>52873810.859999985</v>
      </c>
      <c r="G23" s="32">
        <v>52010805.110000014</v>
      </c>
      <c r="H23" s="35">
        <f t="shared" si="1"/>
        <v>104884615.97</v>
      </c>
    </row>
    <row r="24" spans="1:8">
      <c r="A24" s="27">
        <v>15</v>
      </c>
      <c r="B24" s="31" t="s">
        <v>51</v>
      </c>
      <c r="C24" s="32">
        <v>5232779.7499999907</v>
      </c>
      <c r="D24" s="32">
        <v>22714653.50999999</v>
      </c>
      <c r="E24" s="33">
        <f t="shared" si="4"/>
        <v>27947433.259999983</v>
      </c>
      <c r="F24" s="32">
        <v>5227254.6800000006</v>
      </c>
      <c r="G24" s="32">
        <v>11866506.23</v>
      </c>
      <c r="H24" s="35">
        <f t="shared" si="1"/>
        <v>17093760.91</v>
      </c>
    </row>
    <row r="25" spans="1:8">
      <c r="A25" s="27">
        <v>16</v>
      </c>
      <c r="B25" s="31" t="s">
        <v>52</v>
      </c>
      <c r="C25" s="32">
        <v>43404476.830000006</v>
      </c>
      <c r="D25" s="32">
        <v>57133159.319999985</v>
      </c>
      <c r="E25" s="33">
        <f t="shared" si="4"/>
        <v>100537636.14999999</v>
      </c>
      <c r="F25" s="32">
        <v>25917593.130000003</v>
      </c>
      <c r="G25" s="32">
        <v>36894180.829999998</v>
      </c>
      <c r="H25" s="35">
        <f t="shared" si="1"/>
        <v>62811773.960000001</v>
      </c>
    </row>
    <row r="26" spans="1:8">
      <c r="A26" s="27">
        <v>17</v>
      </c>
      <c r="B26" s="31" t="s">
        <v>53</v>
      </c>
      <c r="C26" s="32">
        <v>0</v>
      </c>
      <c r="D26" s="32">
        <v>0</v>
      </c>
      <c r="E26" s="33">
        <f t="shared" si="4"/>
        <v>0</v>
      </c>
      <c r="F26" s="32">
        <v>0</v>
      </c>
      <c r="G26" s="32">
        <v>0</v>
      </c>
      <c r="H26" s="35">
        <f t="shared" si="1"/>
        <v>0</v>
      </c>
    </row>
    <row r="27" spans="1:8">
      <c r="A27" s="27">
        <v>18</v>
      </c>
      <c r="B27" s="31" t="s">
        <v>54</v>
      </c>
      <c r="C27" s="32">
        <v>0</v>
      </c>
      <c r="D27" s="32">
        <v>423580800</v>
      </c>
      <c r="E27" s="33">
        <f t="shared" si="4"/>
        <v>423580800</v>
      </c>
      <c r="F27" s="32">
        <v>0</v>
      </c>
      <c r="G27" s="32">
        <v>213892800</v>
      </c>
      <c r="H27" s="35">
        <f t="shared" si="1"/>
        <v>213892800</v>
      </c>
    </row>
    <row r="28" spans="1:8">
      <c r="A28" s="27">
        <v>19</v>
      </c>
      <c r="B28" s="31" t="s">
        <v>55</v>
      </c>
      <c r="C28" s="32">
        <v>2009642</v>
      </c>
      <c r="D28" s="32">
        <v>8766169</v>
      </c>
      <c r="E28" s="33">
        <f t="shared" si="4"/>
        <v>10775811</v>
      </c>
      <c r="F28" s="32">
        <v>908370</v>
      </c>
      <c r="G28" s="32">
        <v>5584182</v>
      </c>
      <c r="H28" s="35">
        <f t="shared" si="1"/>
        <v>6492552</v>
      </c>
    </row>
    <row r="29" spans="1:8">
      <c r="A29" s="27">
        <v>20</v>
      </c>
      <c r="B29" s="31" t="s">
        <v>56</v>
      </c>
      <c r="C29" s="32">
        <v>6903196.2400000002</v>
      </c>
      <c r="D29" s="32">
        <v>6119117</v>
      </c>
      <c r="E29" s="33">
        <f t="shared" si="4"/>
        <v>13022313.24</v>
      </c>
      <c r="F29" s="32">
        <v>3405504</v>
      </c>
      <c r="G29" s="32">
        <v>3586559</v>
      </c>
      <c r="H29" s="35">
        <f t="shared" si="1"/>
        <v>6992063</v>
      </c>
    </row>
    <row r="30" spans="1:8">
      <c r="A30" s="27">
        <v>21</v>
      </c>
      <c r="B30" s="31" t="s">
        <v>57</v>
      </c>
      <c r="C30" s="32">
        <v>0</v>
      </c>
      <c r="D30" s="32">
        <v>30976000</v>
      </c>
      <c r="E30" s="33">
        <f t="shared" si="4"/>
        <v>30976000</v>
      </c>
      <c r="F30" s="32">
        <v>0</v>
      </c>
      <c r="G30" s="32">
        <v>32766000</v>
      </c>
      <c r="H30" s="35">
        <f t="shared" si="1"/>
        <v>32766000</v>
      </c>
    </row>
    <row r="31" spans="1:8">
      <c r="A31" s="27">
        <v>22</v>
      </c>
      <c r="B31" s="38" t="s">
        <v>58</v>
      </c>
      <c r="C31" s="33">
        <f>SUM(C22:C30)</f>
        <v>200707880.49000001</v>
      </c>
      <c r="D31" s="33">
        <f>SUM(D22:D30)</f>
        <v>661615833.8599999</v>
      </c>
      <c r="E31" s="33">
        <f>C31+D31</f>
        <v>862323714.3499999</v>
      </c>
      <c r="F31" s="33">
        <f>SUM(F22:F30)</f>
        <v>88332532.669999987</v>
      </c>
      <c r="G31" s="33">
        <f>SUM(G22:G30)</f>
        <v>451363453.17000002</v>
      </c>
      <c r="H31" s="35">
        <f t="shared" si="1"/>
        <v>539695985.84000003</v>
      </c>
    </row>
    <row r="32" spans="1:8">
      <c r="A32" s="27"/>
      <c r="B32" s="28" t="s">
        <v>59</v>
      </c>
      <c r="C32" s="39"/>
      <c r="D32" s="39"/>
      <c r="E32" s="32"/>
      <c r="F32" s="39"/>
      <c r="G32" s="39"/>
      <c r="H32" s="40"/>
    </row>
    <row r="33" spans="1:8">
      <c r="A33" s="27">
        <v>23</v>
      </c>
      <c r="B33" s="31" t="s">
        <v>60</v>
      </c>
      <c r="C33" s="32">
        <v>76000000</v>
      </c>
      <c r="D33" s="32">
        <v>0</v>
      </c>
      <c r="E33" s="33">
        <f t="shared" si="4"/>
        <v>76000000</v>
      </c>
      <c r="F33" s="32">
        <v>76000000</v>
      </c>
      <c r="G33" s="32">
        <v>0</v>
      </c>
      <c r="H33" s="35">
        <f t="shared" si="1"/>
        <v>76000000</v>
      </c>
    </row>
    <row r="34" spans="1:8">
      <c r="A34" s="27">
        <v>24</v>
      </c>
      <c r="B34" s="31" t="s">
        <v>61</v>
      </c>
      <c r="C34" s="32">
        <v>0</v>
      </c>
      <c r="D34" s="32">
        <v>0</v>
      </c>
      <c r="E34" s="33">
        <f t="shared" si="4"/>
        <v>0</v>
      </c>
      <c r="F34" s="32">
        <v>0</v>
      </c>
      <c r="G34" s="32">
        <v>0</v>
      </c>
      <c r="H34" s="35">
        <f t="shared" si="1"/>
        <v>0</v>
      </c>
    </row>
    <row r="35" spans="1:8">
      <c r="A35" s="27">
        <v>25</v>
      </c>
      <c r="B35" s="37" t="s">
        <v>62</v>
      </c>
      <c r="C35" s="32">
        <v>0</v>
      </c>
      <c r="D35" s="32">
        <v>0</v>
      </c>
      <c r="E35" s="33">
        <f t="shared" si="4"/>
        <v>0</v>
      </c>
      <c r="F35" s="32">
        <v>0</v>
      </c>
      <c r="G35" s="32">
        <v>0</v>
      </c>
      <c r="H35" s="35">
        <f t="shared" si="1"/>
        <v>0</v>
      </c>
    </row>
    <row r="36" spans="1:8">
      <c r="A36" s="27">
        <v>26</v>
      </c>
      <c r="B36" s="31" t="s">
        <v>63</v>
      </c>
      <c r="C36" s="32">
        <v>0</v>
      </c>
      <c r="D36" s="32">
        <v>0</v>
      </c>
      <c r="E36" s="33">
        <f t="shared" si="4"/>
        <v>0</v>
      </c>
      <c r="F36" s="32">
        <v>0</v>
      </c>
      <c r="G36" s="32">
        <v>0</v>
      </c>
      <c r="H36" s="35">
        <f t="shared" si="1"/>
        <v>0</v>
      </c>
    </row>
    <row r="37" spans="1:8">
      <c r="A37" s="27">
        <v>27</v>
      </c>
      <c r="B37" s="31" t="s">
        <v>64</v>
      </c>
      <c r="C37" s="32">
        <v>0</v>
      </c>
      <c r="D37" s="32">
        <v>0</v>
      </c>
      <c r="E37" s="33">
        <f t="shared" si="4"/>
        <v>0</v>
      </c>
      <c r="F37" s="32">
        <v>0</v>
      </c>
      <c r="G37" s="32">
        <v>0</v>
      </c>
      <c r="H37" s="35">
        <f t="shared" si="1"/>
        <v>0</v>
      </c>
    </row>
    <row r="38" spans="1:8">
      <c r="A38" s="27">
        <v>28</v>
      </c>
      <c r="B38" s="31" t="s">
        <v>65</v>
      </c>
      <c r="C38" s="32">
        <v>39051900</v>
      </c>
      <c r="D38" s="32">
        <v>0</v>
      </c>
      <c r="E38" s="33">
        <f t="shared" si="4"/>
        <v>39051900</v>
      </c>
      <c r="F38" s="32">
        <v>17555742.000000007</v>
      </c>
      <c r="G38" s="32">
        <v>0</v>
      </c>
      <c r="H38" s="35">
        <f t="shared" si="1"/>
        <v>17555742.000000007</v>
      </c>
    </row>
    <row r="39" spans="1:8">
      <c r="A39" s="27">
        <v>29</v>
      </c>
      <c r="B39" s="31" t="s">
        <v>66</v>
      </c>
      <c r="C39" s="32">
        <v>1958518</v>
      </c>
      <c r="D39" s="32">
        <v>0</v>
      </c>
      <c r="E39" s="33">
        <f t="shared" si="4"/>
        <v>1958518</v>
      </c>
      <c r="F39" s="32">
        <v>1981799</v>
      </c>
      <c r="G39" s="32">
        <v>0</v>
      </c>
      <c r="H39" s="35">
        <f t="shared" si="1"/>
        <v>1981799</v>
      </c>
    </row>
    <row r="40" spans="1:8">
      <c r="A40" s="27">
        <v>30</v>
      </c>
      <c r="B40" s="273" t="s">
        <v>265</v>
      </c>
      <c r="C40" s="32">
        <v>117010418</v>
      </c>
      <c r="D40" s="32">
        <v>0</v>
      </c>
      <c r="E40" s="33">
        <f t="shared" si="4"/>
        <v>117010418</v>
      </c>
      <c r="F40" s="32">
        <v>95537541</v>
      </c>
      <c r="G40" s="32">
        <v>0</v>
      </c>
      <c r="H40" s="35">
        <f t="shared" si="1"/>
        <v>95537541</v>
      </c>
    </row>
    <row r="41" spans="1:8" ht="15" thickBot="1">
      <c r="A41" s="41">
        <v>31</v>
      </c>
      <c r="B41" s="42" t="s">
        <v>67</v>
      </c>
      <c r="C41" s="43">
        <f>C31+C40</f>
        <v>317718298.49000001</v>
      </c>
      <c r="D41" s="43">
        <f>D31+D40</f>
        <v>661615833.8599999</v>
      </c>
      <c r="E41" s="43">
        <f>C41+D41</f>
        <v>979334132.3499999</v>
      </c>
      <c r="F41" s="43">
        <f>F31+F40</f>
        <v>183870073.66999999</v>
      </c>
      <c r="G41" s="43">
        <f>G31+G40</f>
        <v>451363453.17000002</v>
      </c>
      <c r="H41" s="44">
        <f>F41+G41</f>
        <v>635233526.84000003</v>
      </c>
    </row>
    <row r="43" spans="1:8">
      <c r="B43" s="45"/>
    </row>
  </sheetData>
  <mergeCells count="2">
    <mergeCell ref="C5:E5"/>
    <mergeCell ref="F5:H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xSplit="1" ySplit="6" topLeftCell="B7" activePane="bottomRight" state="frozen"/>
      <selection activeCell="B9" sqref="B9"/>
      <selection pane="topRight" activeCell="B9" sqref="B9"/>
      <selection pane="bottomLeft" activeCell="B9" sqref="B9"/>
      <selection pane="bottomRight" activeCell="H67" sqref="C8:H67"/>
    </sheetView>
  </sheetViews>
  <sheetFormatPr defaultColWidth="9.28515625" defaultRowHeight="12.75"/>
  <cols>
    <col min="1" max="1" width="9.5703125" style="4" bestFit="1" customWidth="1"/>
    <col min="2" max="2" width="89.28515625" style="4" customWidth="1"/>
    <col min="3" max="8" width="12.7109375" style="4" customWidth="1"/>
    <col min="9" max="9" width="8.7109375" style="4" customWidth="1"/>
    <col min="10" max="16384" width="9.28515625" style="4"/>
  </cols>
  <sheetData>
    <row r="1" spans="1:8">
      <c r="A1" s="2" t="s">
        <v>30</v>
      </c>
      <c r="B1" s="3" t="str">
        <f>'Info '!C2</f>
        <v>JSC " Halyk Bank Georgia"</v>
      </c>
      <c r="C1" s="3"/>
    </row>
    <row r="2" spans="1:8">
      <c r="A2" s="2" t="s">
        <v>31</v>
      </c>
      <c r="B2" s="432">
        <f>'1. key ratios '!B2</f>
        <v>44561</v>
      </c>
      <c r="C2" s="432"/>
      <c r="D2" s="7"/>
      <c r="E2" s="7"/>
      <c r="F2" s="7"/>
      <c r="G2" s="7"/>
      <c r="H2" s="7"/>
    </row>
    <row r="3" spans="1:8">
      <c r="A3" s="2"/>
      <c r="B3" s="3"/>
      <c r="C3" s="6"/>
      <c r="D3" s="7"/>
      <c r="E3" s="7"/>
      <c r="F3" s="7"/>
      <c r="G3" s="7"/>
      <c r="H3" s="7"/>
    </row>
    <row r="4" spans="1:8" ht="13.5" thickBot="1">
      <c r="A4" s="47" t="s">
        <v>194</v>
      </c>
      <c r="B4" s="228" t="s">
        <v>22</v>
      </c>
      <c r="C4" s="20"/>
      <c r="D4" s="22"/>
      <c r="E4" s="22"/>
      <c r="F4" s="23"/>
      <c r="G4" s="23"/>
      <c r="H4" s="48" t="s">
        <v>73</v>
      </c>
    </row>
    <row r="5" spans="1:8">
      <c r="A5" s="49" t="s">
        <v>6</v>
      </c>
      <c r="B5" s="50"/>
      <c r="C5" s="674" t="s">
        <v>68</v>
      </c>
      <c r="D5" s="675"/>
      <c r="E5" s="676"/>
      <c r="F5" s="674" t="s">
        <v>72</v>
      </c>
      <c r="G5" s="675"/>
      <c r="H5" s="677"/>
    </row>
    <row r="6" spans="1:8">
      <c r="A6" s="51" t="s">
        <v>6</v>
      </c>
      <c r="B6" s="52"/>
      <c r="C6" s="53" t="s">
        <v>69</v>
      </c>
      <c r="D6" s="53" t="s">
        <v>70</v>
      </c>
      <c r="E6" s="53" t="s">
        <v>71</v>
      </c>
      <c r="F6" s="53" t="s">
        <v>69</v>
      </c>
      <c r="G6" s="53" t="s">
        <v>70</v>
      </c>
      <c r="H6" s="54" t="s">
        <v>71</v>
      </c>
    </row>
    <row r="7" spans="1:8">
      <c r="A7" s="55"/>
      <c r="B7" s="228" t="s">
        <v>193</v>
      </c>
      <c r="C7" s="56"/>
      <c r="D7" s="56"/>
      <c r="E7" s="56"/>
      <c r="F7" s="56"/>
      <c r="G7" s="56"/>
      <c r="H7" s="57"/>
    </row>
    <row r="8" spans="1:8">
      <c r="A8" s="55">
        <v>1</v>
      </c>
      <c r="B8" s="58" t="s">
        <v>192</v>
      </c>
      <c r="C8" s="641">
        <v>2948633</v>
      </c>
      <c r="D8" s="641">
        <v>-370918</v>
      </c>
      <c r="E8" s="642">
        <f t="shared" ref="E8:E22" si="0">C8+D8</f>
        <v>2577715</v>
      </c>
      <c r="F8" s="641">
        <v>1307728</v>
      </c>
      <c r="G8" s="641">
        <v>-140423</v>
      </c>
      <c r="H8" s="653">
        <f t="shared" ref="H8:H22" si="1">F8+G8</f>
        <v>1167305</v>
      </c>
    </row>
    <row r="9" spans="1:8">
      <c r="A9" s="55">
        <v>2</v>
      </c>
      <c r="B9" s="58" t="s">
        <v>191</v>
      </c>
      <c r="C9" s="643">
        <f>C10+C11+C12+C13+C14+C15+C16+C17+C18</f>
        <v>19579288.630000006</v>
      </c>
      <c r="D9" s="643">
        <f>D10+D11+D12+D13+D14+D15+D16+D17+D18</f>
        <v>27516729.369999994</v>
      </c>
      <c r="E9" s="642">
        <f t="shared" si="0"/>
        <v>47096018</v>
      </c>
      <c r="F9" s="643">
        <f>F10+F11+F12+F13+F14+F15+F16+F17+F18</f>
        <v>12614560.420000002</v>
      </c>
      <c r="G9" s="643">
        <f>G10+G11+G12+G13+G14+G15+G16+G17+G18</f>
        <v>23042894.580000006</v>
      </c>
      <c r="H9" s="653">
        <f t="shared" si="1"/>
        <v>35657455.000000007</v>
      </c>
    </row>
    <row r="10" spans="1:8">
      <c r="A10" s="55">
        <v>2.1</v>
      </c>
      <c r="B10" s="59" t="s">
        <v>190</v>
      </c>
      <c r="C10" s="641">
        <v>0</v>
      </c>
      <c r="D10" s="641">
        <v>0</v>
      </c>
      <c r="E10" s="642">
        <f t="shared" si="0"/>
        <v>0</v>
      </c>
      <c r="F10" s="641">
        <v>0</v>
      </c>
      <c r="G10" s="641">
        <v>0</v>
      </c>
      <c r="H10" s="653">
        <f t="shared" si="1"/>
        <v>0</v>
      </c>
    </row>
    <row r="11" spans="1:8">
      <c r="A11" s="55">
        <v>2.2000000000000002</v>
      </c>
      <c r="B11" s="59" t="s">
        <v>189</v>
      </c>
      <c r="C11" s="641">
        <v>7358161.4599999934</v>
      </c>
      <c r="D11" s="641" vm="1">
        <v>13955485.449999996</v>
      </c>
      <c r="E11" s="642">
        <f t="shared" si="0"/>
        <v>21313646.909999989</v>
      </c>
      <c r="F11" s="641">
        <v>4117729.430000003</v>
      </c>
      <c r="G11" s="641">
        <v>13003073.520000005</v>
      </c>
      <c r="H11" s="653">
        <f t="shared" si="1"/>
        <v>17120802.950000007</v>
      </c>
    </row>
    <row r="12" spans="1:8">
      <c r="A12" s="55">
        <v>2.2999999999999998</v>
      </c>
      <c r="B12" s="59" t="s">
        <v>188</v>
      </c>
      <c r="C12" s="641">
        <v>0</v>
      </c>
      <c r="D12" s="641" vm="8">
        <v>387142.02999999997</v>
      </c>
      <c r="E12" s="642">
        <f t="shared" si="0"/>
        <v>387142.02999999997</v>
      </c>
      <c r="F12" s="641">
        <v>0</v>
      </c>
      <c r="G12" s="641">
        <v>404319.3</v>
      </c>
      <c r="H12" s="653">
        <f t="shared" si="1"/>
        <v>404319.3</v>
      </c>
    </row>
    <row r="13" spans="1:8">
      <c r="A13" s="55">
        <v>2.4</v>
      </c>
      <c r="B13" s="59" t="s">
        <v>187</v>
      </c>
      <c r="C13" s="641" vm="2">
        <v>243825.36</v>
      </c>
      <c r="D13" s="641" vm="5">
        <v>792167.87</v>
      </c>
      <c r="E13" s="642">
        <f t="shared" si="0"/>
        <v>1035993.23</v>
      </c>
      <c r="F13" s="641">
        <v>92617.42</v>
      </c>
      <c r="G13" s="641">
        <v>799667.66000000015</v>
      </c>
      <c r="H13" s="653">
        <f t="shared" si="1"/>
        <v>892285.08000000019</v>
      </c>
    </row>
    <row r="14" spans="1:8">
      <c r="A14" s="55">
        <v>2.5</v>
      </c>
      <c r="B14" s="59" t="s">
        <v>186</v>
      </c>
      <c r="C14" s="641" vm="3">
        <v>499926.08</v>
      </c>
      <c r="D14" s="641" vm="7">
        <v>4114128.7599999988</v>
      </c>
      <c r="E14" s="642">
        <f t="shared" si="0"/>
        <v>4614054.8399999989</v>
      </c>
      <c r="F14" s="641">
        <v>305786.51999999996</v>
      </c>
      <c r="G14" s="641">
        <v>2986857.2000000007</v>
      </c>
      <c r="H14" s="653">
        <f t="shared" si="1"/>
        <v>3292643.7200000007</v>
      </c>
    </row>
    <row r="15" spans="1:8">
      <c r="A15" s="55">
        <v>2.6</v>
      </c>
      <c r="B15" s="59" t="s">
        <v>185</v>
      </c>
      <c r="C15" s="641" vm="3">
        <v>97684.459999999992</v>
      </c>
      <c r="D15" s="641" vm="2">
        <v>154.44999999999999</v>
      </c>
      <c r="E15" s="642">
        <f t="shared" si="0"/>
        <v>97838.909999999989</v>
      </c>
      <c r="F15" s="641">
        <v>0</v>
      </c>
      <c r="G15" s="641">
        <v>0</v>
      </c>
      <c r="H15" s="653">
        <f t="shared" si="1"/>
        <v>0</v>
      </c>
    </row>
    <row r="16" spans="1:8">
      <c r="A16" s="55">
        <v>2.7</v>
      </c>
      <c r="B16" s="59" t="s">
        <v>184</v>
      </c>
      <c r="C16" s="641" vm="6">
        <v>13933.130000000001</v>
      </c>
      <c r="D16" s="641" vm="10">
        <v>9060.5499999999993</v>
      </c>
      <c r="E16" s="642">
        <f t="shared" si="0"/>
        <v>22993.68</v>
      </c>
      <c r="F16" s="641">
        <v>17174.68</v>
      </c>
      <c r="G16" s="641">
        <v>2882.08</v>
      </c>
      <c r="H16" s="653">
        <f t="shared" si="1"/>
        <v>20056.760000000002</v>
      </c>
    </row>
    <row r="17" spans="1:8">
      <c r="A17" s="55">
        <v>2.8</v>
      </c>
      <c r="B17" s="59" t="s">
        <v>183</v>
      </c>
      <c r="C17" s="641">
        <v>9986984</v>
      </c>
      <c r="D17" s="641">
        <v>7689126</v>
      </c>
      <c r="E17" s="642">
        <f t="shared" si="0"/>
        <v>17676110</v>
      </c>
      <c r="F17" s="641">
        <v>6838892</v>
      </c>
      <c r="G17" s="641">
        <v>5171017</v>
      </c>
      <c r="H17" s="653">
        <f t="shared" si="1"/>
        <v>12009909</v>
      </c>
    </row>
    <row r="18" spans="1:8">
      <c r="A18" s="55">
        <v>2.9</v>
      </c>
      <c r="B18" s="59" t="s">
        <v>182</v>
      </c>
      <c r="C18" s="641">
        <v>1378774.1400000106</v>
      </c>
      <c r="D18" s="641" vm="9">
        <v>569464.26000000013</v>
      </c>
      <c r="E18" s="642">
        <f t="shared" si="0"/>
        <v>1948238.4000000106</v>
      </c>
      <c r="F18" s="641">
        <v>1242360.3700000001</v>
      </c>
      <c r="G18" s="641">
        <v>675077.82</v>
      </c>
      <c r="H18" s="653">
        <f t="shared" si="1"/>
        <v>1917438.19</v>
      </c>
    </row>
    <row r="19" spans="1:8">
      <c r="A19" s="55">
        <v>3</v>
      </c>
      <c r="B19" s="58" t="s">
        <v>181</v>
      </c>
      <c r="C19" s="641">
        <v>478378</v>
      </c>
      <c r="D19" s="641">
        <v>1482150</v>
      </c>
      <c r="E19" s="642">
        <f t="shared" si="0"/>
        <v>1960528</v>
      </c>
      <c r="F19" s="641">
        <v>334931</v>
      </c>
      <c r="G19" s="641">
        <v>1008000</v>
      </c>
      <c r="H19" s="653">
        <f t="shared" si="1"/>
        <v>1342931</v>
      </c>
    </row>
    <row r="20" spans="1:8">
      <c r="A20" s="55">
        <v>4</v>
      </c>
      <c r="B20" s="58" t="s">
        <v>180</v>
      </c>
      <c r="C20" s="641">
        <v>1762900</v>
      </c>
      <c r="D20" s="641">
        <v>0</v>
      </c>
      <c r="E20" s="642">
        <f t="shared" si="0"/>
        <v>1762900</v>
      </c>
      <c r="F20" s="641">
        <v>1586891</v>
      </c>
      <c r="G20" s="641">
        <v>0</v>
      </c>
      <c r="H20" s="653">
        <f t="shared" si="1"/>
        <v>1586891</v>
      </c>
    </row>
    <row r="21" spans="1:8">
      <c r="A21" s="55">
        <v>5</v>
      </c>
      <c r="B21" s="58" t="s">
        <v>179</v>
      </c>
      <c r="C21" s="641">
        <v>234028.42</v>
      </c>
      <c r="D21" s="641">
        <v>185821.3</v>
      </c>
      <c r="E21" s="642">
        <f t="shared" si="0"/>
        <v>419849.72</v>
      </c>
      <c r="F21" s="641">
        <v>204233.69</v>
      </c>
      <c r="G21" s="641">
        <v>133106.37</v>
      </c>
      <c r="H21" s="653">
        <f t="shared" si="1"/>
        <v>337340.06</v>
      </c>
    </row>
    <row r="22" spans="1:8">
      <c r="A22" s="55">
        <v>6</v>
      </c>
      <c r="B22" s="60" t="s">
        <v>178</v>
      </c>
      <c r="C22" s="643">
        <f>C8+C9+C19+C20+C21</f>
        <v>25003228.050000008</v>
      </c>
      <c r="D22" s="643">
        <f>D8+D9+D19+D20+D21</f>
        <v>28813782.669999994</v>
      </c>
      <c r="E22" s="642">
        <f t="shared" si="0"/>
        <v>53817010.719999999</v>
      </c>
      <c r="F22" s="643">
        <f>F8+F9+F19+F20+F21</f>
        <v>16048344.110000001</v>
      </c>
      <c r="G22" s="643">
        <f>G8+G9+G19+G20+G21</f>
        <v>24043577.950000007</v>
      </c>
      <c r="H22" s="653">
        <f t="shared" si="1"/>
        <v>40091922.06000001</v>
      </c>
    </row>
    <row r="23" spans="1:8">
      <c r="A23" s="55"/>
      <c r="B23" s="228" t="s">
        <v>177</v>
      </c>
      <c r="C23" s="644"/>
      <c r="D23" s="644"/>
      <c r="E23" s="645"/>
      <c r="F23" s="644"/>
      <c r="G23" s="644"/>
      <c r="H23" s="654"/>
    </row>
    <row r="24" spans="1:8">
      <c r="A24" s="55">
        <v>7</v>
      </c>
      <c r="B24" s="58" t="s">
        <v>176</v>
      </c>
      <c r="C24" s="641">
        <v>6611804.6100000003</v>
      </c>
      <c r="D24" s="641">
        <v>1186881.6599999999</v>
      </c>
      <c r="E24" s="642">
        <f t="shared" ref="E24:E31" si="2">C24+D24</f>
        <v>7798686.2700000005</v>
      </c>
      <c r="F24" s="641">
        <v>2661742.54</v>
      </c>
      <c r="G24" s="641">
        <v>539620.86</v>
      </c>
      <c r="H24" s="653">
        <f t="shared" ref="H24:H31" si="3">F24+G24</f>
        <v>3201363.4</v>
      </c>
    </row>
    <row r="25" spans="1:8">
      <c r="A25" s="55">
        <v>8</v>
      </c>
      <c r="B25" s="58" t="s">
        <v>175</v>
      </c>
      <c r="C25" s="641">
        <v>2853568.39</v>
      </c>
      <c r="D25" s="641">
        <v>1216666.3400000001</v>
      </c>
      <c r="E25" s="642">
        <f t="shared" si="2"/>
        <v>4070234.7300000004</v>
      </c>
      <c r="F25" s="641">
        <v>806492.46</v>
      </c>
      <c r="G25" s="641">
        <v>1063267.1399999999</v>
      </c>
      <c r="H25" s="653">
        <f t="shared" si="3"/>
        <v>1869759.5999999999</v>
      </c>
    </row>
    <row r="26" spans="1:8">
      <c r="A26" s="55">
        <v>9</v>
      </c>
      <c r="B26" s="58" t="s">
        <v>174</v>
      </c>
      <c r="C26" s="641">
        <v>82110</v>
      </c>
      <c r="D26" s="641">
        <v>2330709</v>
      </c>
      <c r="E26" s="642">
        <f t="shared" si="2"/>
        <v>2412819</v>
      </c>
      <c r="F26" s="641">
        <v>4196</v>
      </c>
      <c r="G26" s="641">
        <v>2675308</v>
      </c>
      <c r="H26" s="653">
        <f t="shared" si="3"/>
        <v>2679504</v>
      </c>
    </row>
    <row r="27" spans="1:8">
      <c r="A27" s="55">
        <v>10</v>
      </c>
      <c r="B27" s="58" t="s">
        <v>173</v>
      </c>
      <c r="C27" s="641">
        <v>561493</v>
      </c>
      <c r="D27" s="641">
        <v>0</v>
      </c>
      <c r="E27" s="642">
        <f t="shared" si="2"/>
        <v>561493</v>
      </c>
      <c r="F27" s="641">
        <v>288549</v>
      </c>
      <c r="G27" s="641">
        <v>0</v>
      </c>
      <c r="H27" s="653">
        <f t="shared" si="3"/>
        <v>288549</v>
      </c>
    </row>
    <row r="28" spans="1:8">
      <c r="A28" s="55">
        <v>11</v>
      </c>
      <c r="B28" s="58" t="s">
        <v>172</v>
      </c>
      <c r="C28" s="641">
        <v>72088</v>
      </c>
      <c r="D28" s="641">
        <v>6679137</v>
      </c>
      <c r="E28" s="642">
        <f t="shared" si="2"/>
        <v>6751225</v>
      </c>
      <c r="F28" s="641">
        <v>0</v>
      </c>
      <c r="G28" s="641">
        <v>5930374</v>
      </c>
      <c r="H28" s="653">
        <f t="shared" si="3"/>
        <v>5930374</v>
      </c>
    </row>
    <row r="29" spans="1:8">
      <c r="A29" s="55">
        <v>12</v>
      </c>
      <c r="B29" s="58" t="s">
        <v>171</v>
      </c>
      <c r="C29" s="641">
        <v>132790</v>
      </c>
      <c r="D29" s="641">
        <v>144559</v>
      </c>
      <c r="E29" s="642">
        <f t="shared" si="2"/>
        <v>277349</v>
      </c>
      <c r="F29" s="641">
        <v>149380</v>
      </c>
      <c r="G29" s="641">
        <v>85230</v>
      </c>
      <c r="H29" s="653">
        <f t="shared" si="3"/>
        <v>234610</v>
      </c>
    </row>
    <row r="30" spans="1:8">
      <c r="A30" s="55">
        <v>13</v>
      </c>
      <c r="B30" s="61" t="s">
        <v>170</v>
      </c>
      <c r="C30" s="643">
        <f>C24+C25+C26+C27+C28+C29</f>
        <v>10313854</v>
      </c>
      <c r="D30" s="643">
        <f>D24+D25+D26+D27+D28+D29</f>
        <v>11557953</v>
      </c>
      <c r="E30" s="642">
        <f t="shared" si="2"/>
        <v>21871807</v>
      </c>
      <c r="F30" s="643">
        <f>F24+F25+F26+F27+F28+F29</f>
        <v>3910360</v>
      </c>
      <c r="G30" s="643">
        <f>G24+G25+G26+G27+G28+G29</f>
        <v>10293800</v>
      </c>
      <c r="H30" s="653">
        <f t="shared" si="3"/>
        <v>14204160</v>
      </c>
    </row>
    <row r="31" spans="1:8">
      <c r="A31" s="55">
        <v>14</v>
      </c>
      <c r="B31" s="61" t="s">
        <v>169</v>
      </c>
      <c r="C31" s="643">
        <f>C22-C30</f>
        <v>14689374.050000008</v>
      </c>
      <c r="D31" s="643">
        <f>D22-D30</f>
        <v>17255829.669999994</v>
      </c>
      <c r="E31" s="642">
        <f t="shared" si="2"/>
        <v>31945203.720000003</v>
      </c>
      <c r="F31" s="643">
        <f>F22-F30</f>
        <v>12137984.110000001</v>
      </c>
      <c r="G31" s="643">
        <f>G22-G30</f>
        <v>13749777.950000007</v>
      </c>
      <c r="H31" s="653">
        <f t="shared" si="3"/>
        <v>25887762.06000001</v>
      </c>
    </row>
    <row r="32" spans="1:8">
      <c r="A32" s="55"/>
      <c r="B32" s="62"/>
      <c r="C32" s="646"/>
      <c r="D32" s="647"/>
      <c r="E32" s="645"/>
      <c r="F32" s="647"/>
      <c r="G32" s="647"/>
      <c r="H32" s="654"/>
    </row>
    <row r="33" spans="1:8">
      <c r="A33" s="55"/>
      <c r="B33" s="62" t="s">
        <v>168</v>
      </c>
      <c r="C33" s="644"/>
      <c r="D33" s="644"/>
      <c r="E33" s="645"/>
      <c r="F33" s="644"/>
      <c r="G33" s="644"/>
      <c r="H33" s="654"/>
    </row>
    <row r="34" spans="1:8" ht="15">
      <c r="A34" s="55">
        <v>15</v>
      </c>
      <c r="B34" s="63" t="s">
        <v>167</v>
      </c>
      <c r="C34" s="648">
        <f>C35-C36</f>
        <v>1020973</v>
      </c>
      <c r="D34" s="648">
        <f>D35-D36</f>
        <v>-54995</v>
      </c>
      <c r="E34" s="649">
        <f t="shared" ref="E34" si="4">C34+D34</f>
        <v>965978</v>
      </c>
      <c r="F34" s="648">
        <f>F35-F36</f>
        <v>734117</v>
      </c>
      <c r="G34" s="648">
        <f>G35-G36</f>
        <v>646004</v>
      </c>
      <c r="H34" s="655">
        <f t="shared" ref="H34" si="5">F34+G34</f>
        <v>1380121</v>
      </c>
    </row>
    <row r="35" spans="1:8">
      <c r="A35" s="55">
        <v>15.1</v>
      </c>
      <c r="B35" s="59" t="s">
        <v>166</v>
      </c>
      <c r="C35" s="641">
        <v>1439408</v>
      </c>
      <c r="D35" s="641">
        <v>1944402</v>
      </c>
      <c r="E35" s="642">
        <f t="shared" ref="E35:E44" si="6">C35+D35</f>
        <v>3383810</v>
      </c>
      <c r="F35" s="641">
        <v>978236</v>
      </c>
      <c r="G35" s="641">
        <v>1514841</v>
      </c>
      <c r="H35" s="642">
        <f t="shared" ref="H35:H45" si="7">F35+G35</f>
        <v>2493077</v>
      </c>
    </row>
    <row r="36" spans="1:8">
      <c r="A36" s="55">
        <v>15.2</v>
      </c>
      <c r="B36" s="59" t="s">
        <v>165</v>
      </c>
      <c r="C36" s="641">
        <v>418435</v>
      </c>
      <c r="D36" s="641">
        <v>1999397</v>
      </c>
      <c r="E36" s="642">
        <f t="shared" si="6"/>
        <v>2417832</v>
      </c>
      <c r="F36" s="641">
        <v>244119</v>
      </c>
      <c r="G36" s="641">
        <v>868837</v>
      </c>
      <c r="H36" s="642">
        <f t="shared" si="7"/>
        <v>1112956</v>
      </c>
    </row>
    <row r="37" spans="1:8">
      <c r="A37" s="55">
        <v>16</v>
      </c>
      <c r="B37" s="58" t="s">
        <v>164</v>
      </c>
      <c r="C37" s="641">
        <v>0</v>
      </c>
      <c r="D37" s="641">
        <v>0</v>
      </c>
      <c r="E37" s="642">
        <f t="shared" si="6"/>
        <v>0</v>
      </c>
      <c r="F37" s="641">
        <v>0</v>
      </c>
      <c r="G37" s="641">
        <v>0</v>
      </c>
      <c r="H37" s="642">
        <f t="shared" si="7"/>
        <v>0</v>
      </c>
    </row>
    <row r="38" spans="1:8">
      <c r="A38" s="55">
        <v>17</v>
      </c>
      <c r="B38" s="58" t="s">
        <v>163</v>
      </c>
      <c r="C38" s="641">
        <v>0</v>
      </c>
      <c r="D38" s="641">
        <v>0</v>
      </c>
      <c r="E38" s="642">
        <f t="shared" si="6"/>
        <v>0</v>
      </c>
      <c r="F38" s="641">
        <v>0</v>
      </c>
      <c r="G38" s="641">
        <v>0</v>
      </c>
      <c r="H38" s="642">
        <f t="shared" si="7"/>
        <v>0</v>
      </c>
    </row>
    <row r="39" spans="1:8">
      <c r="A39" s="55">
        <v>18</v>
      </c>
      <c r="B39" s="58" t="s">
        <v>162</v>
      </c>
      <c r="C39" s="641">
        <v>0</v>
      </c>
      <c r="D39" s="641">
        <v>0</v>
      </c>
      <c r="E39" s="642">
        <f t="shared" si="6"/>
        <v>0</v>
      </c>
      <c r="F39" s="641">
        <v>0</v>
      </c>
      <c r="G39" s="641">
        <v>0</v>
      </c>
      <c r="H39" s="642">
        <f t="shared" si="7"/>
        <v>0</v>
      </c>
    </row>
    <row r="40" spans="1:8">
      <c r="A40" s="55">
        <v>19</v>
      </c>
      <c r="B40" s="58" t="s">
        <v>161</v>
      </c>
      <c r="C40" s="641">
        <v>1957151</v>
      </c>
      <c r="D40" s="641">
        <v>0</v>
      </c>
      <c r="E40" s="642">
        <f t="shared" si="6"/>
        <v>1957151</v>
      </c>
      <c r="F40" s="641">
        <v>495036</v>
      </c>
      <c r="G40" s="641">
        <v>0</v>
      </c>
      <c r="H40" s="642">
        <f t="shared" si="7"/>
        <v>495036</v>
      </c>
    </row>
    <row r="41" spans="1:8">
      <c r="A41" s="55">
        <v>20</v>
      </c>
      <c r="B41" s="58" t="s">
        <v>160</v>
      </c>
      <c r="C41" s="641">
        <v>-206209</v>
      </c>
      <c r="D41" s="641">
        <v>0</v>
      </c>
      <c r="E41" s="642">
        <f t="shared" si="6"/>
        <v>-206209</v>
      </c>
      <c r="F41" s="641">
        <v>1049529</v>
      </c>
      <c r="G41" s="641">
        <v>0</v>
      </c>
      <c r="H41" s="642">
        <f t="shared" si="7"/>
        <v>1049529</v>
      </c>
    </row>
    <row r="42" spans="1:8">
      <c r="A42" s="55">
        <v>21</v>
      </c>
      <c r="B42" s="58" t="s">
        <v>159</v>
      </c>
      <c r="C42" s="641">
        <v>9154</v>
      </c>
      <c r="D42" s="641">
        <v>0</v>
      </c>
      <c r="E42" s="642">
        <f t="shared" si="6"/>
        <v>9154</v>
      </c>
      <c r="F42" s="641">
        <v>-328</v>
      </c>
      <c r="G42" s="641">
        <v>0</v>
      </c>
      <c r="H42" s="642">
        <f t="shared" si="7"/>
        <v>-328</v>
      </c>
    </row>
    <row r="43" spans="1:8">
      <c r="A43" s="55">
        <v>22</v>
      </c>
      <c r="B43" s="58" t="s">
        <v>158</v>
      </c>
      <c r="C43" s="641">
        <v>5901.58</v>
      </c>
      <c r="D43" s="641">
        <v>1429.6999999999998</v>
      </c>
      <c r="E43" s="642">
        <f t="shared" si="6"/>
        <v>7331.28</v>
      </c>
      <c r="F43" s="641">
        <v>1050.31</v>
      </c>
      <c r="G43" s="641">
        <v>914.62999999999988</v>
      </c>
      <c r="H43" s="642">
        <f t="shared" si="7"/>
        <v>1964.9399999999998</v>
      </c>
    </row>
    <row r="44" spans="1:8">
      <c r="A44" s="55">
        <v>23</v>
      </c>
      <c r="B44" s="58" t="s">
        <v>157</v>
      </c>
      <c r="C44" s="641">
        <v>113799</v>
      </c>
      <c r="D44" s="641">
        <v>12833</v>
      </c>
      <c r="E44" s="642">
        <f t="shared" si="6"/>
        <v>126632</v>
      </c>
      <c r="F44" s="641">
        <v>190407</v>
      </c>
      <c r="G44" s="641">
        <v>30045</v>
      </c>
      <c r="H44" s="642">
        <f t="shared" si="7"/>
        <v>220452</v>
      </c>
    </row>
    <row r="45" spans="1:8">
      <c r="A45" s="55">
        <v>24</v>
      </c>
      <c r="B45" s="61" t="s">
        <v>272</v>
      </c>
      <c r="C45" s="643">
        <f>C34+C37+C38+C39+C40+C41+C42+C43+C44</f>
        <v>2900769.58</v>
      </c>
      <c r="D45" s="643">
        <f>D34+D37+D38+D39+D40+D41+D42+D43+D44</f>
        <v>-40732.300000000003</v>
      </c>
      <c r="E45" s="642">
        <f>C45+D45</f>
        <v>2860037.2800000003</v>
      </c>
      <c r="F45" s="643">
        <f>F34+F37+F38+F39+F40+F41+F42+F43+F44</f>
        <v>2469811.31</v>
      </c>
      <c r="G45" s="643">
        <f>G34+G37+G38+G39+G40+G41+G42+G43+G44</f>
        <v>676963.63</v>
      </c>
      <c r="H45" s="642">
        <f t="shared" si="7"/>
        <v>3146774.94</v>
      </c>
    </row>
    <row r="46" spans="1:8">
      <c r="A46" s="55"/>
      <c r="B46" s="228" t="s">
        <v>156</v>
      </c>
      <c r="C46" s="644"/>
      <c r="D46" s="644"/>
      <c r="E46" s="645"/>
      <c r="F46" s="644"/>
      <c r="G46" s="644"/>
      <c r="H46" s="654"/>
    </row>
    <row r="47" spans="1:8">
      <c r="A47" s="55">
        <v>25</v>
      </c>
      <c r="B47" s="58" t="s">
        <v>155</v>
      </c>
      <c r="C47" s="641">
        <v>128689</v>
      </c>
      <c r="D47" s="641">
        <v>105586</v>
      </c>
      <c r="E47" s="642">
        <f t="shared" ref="E47:E54" si="8">C47+D47</f>
        <v>234275</v>
      </c>
      <c r="F47" s="641">
        <v>101966</v>
      </c>
      <c r="G47" s="641">
        <v>122548</v>
      </c>
      <c r="H47" s="653">
        <f t="shared" ref="H47:H54" si="9">F47+G47</f>
        <v>224514</v>
      </c>
    </row>
    <row r="48" spans="1:8">
      <c r="A48" s="55">
        <v>26</v>
      </c>
      <c r="B48" s="58" t="s">
        <v>154</v>
      </c>
      <c r="C48" s="641">
        <v>479818</v>
      </c>
      <c r="D48" s="641">
        <v>0</v>
      </c>
      <c r="E48" s="642">
        <f t="shared" si="8"/>
        <v>479818</v>
      </c>
      <c r="F48" s="641">
        <v>460326</v>
      </c>
      <c r="G48" s="641">
        <v>2148</v>
      </c>
      <c r="H48" s="653">
        <f t="shared" si="9"/>
        <v>462474</v>
      </c>
    </row>
    <row r="49" spans="1:8">
      <c r="A49" s="55">
        <v>27</v>
      </c>
      <c r="B49" s="58" t="s">
        <v>153</v>
      </c>
      <c r="C49" s="641">
        <v>10991161</v>
      </c>
      <c r="D49" s="641">
        <v>0</v>
      </c>
      <c r="E49" s="642">
        <f t="shared" si="8"/>
        <v>10991161</v>
      </c>
      <c r="F49" s="641">
        <v>8267693</v>
      </c>
      <c r="G49" s="641">
        <v>0</v>
      </c>
      <c r="H49" s="653">
        <f t="shared" si="9"/>
        <v>8267693</v>
      </c>
    </row>
    <row r="50" spans="1:8">
      <c r="A50" s="55">
        <v>28</v>
      </c>
      <c r="B50" s="58" t="s">
        <v>152</v>
      </c>
      <c r="C50" s="641">
        <v>69457</v>
      </c>
      <c r="D50" s="641">
        <v>0</v>
      </c>
      <c r="E50" s="642">
        <f t="shared" si="8"/>
        <v>69457</v>
      </c>
      <c r="F50" s="641">
        <v>44748</v>
      </c>
      <c r="G50" s="641">
        <v>0</v>
      </c>
      <c r="H50" s="653">
        <f t="shared" si="9"/>
        <v>44748</v>
      </c>
    </row>
    <row r="51" spans="1:8">
      <c r="A51" s="55">
        <v>29</v>
      </c>
      <c r="B51" s="58" t="s">
        <v>151</v>
      </c>
      <c r="C51" s="641">
        <v>2466777</v>
      </c>
      <c r="D51" s="641">
        <v>0</v>
      </c>
      <c r="E51" s="642">
        <f t="shared" si="8"/>
        <v>2466777</v>
      </c>
      <c r="F51" s="641">
        <v>2105224</v>
      </c>
      <c r="G51" s="641">
        <v>0</v>
      </c>
      <c r="H51" s="653">
        <f t="shared" si="9"/>
        <v>2105224</v>
      </c>
    </row>
    <row r="52" spans="1:8">
      <c r="A52" s="55">
        <v>30</v>
      </c>
      <c r="B52" s="58" t="s">
        <v>150</v>
      </c>
      <c r="C52" s="641">
        <v>3124591</v>
      </c>
      <c r="D52" s="641">
        <v>520980</v>
      </c>
      <c r="E52" s="642">
        <f t="shared" si="8"/>
        <v>3645571</v>
      </c>
      <c r="F52" s="641">
        <v>2229171</v>
      </c>
      <c r="G52" s="641">
        <v>1235576</v>
      </c>
      <c r="H52" s="653">
        <f t="shared" si="9"/>
        <v>3464747</v>
      </c>
    </row>
    <row r="53" spans="1:8">
      <c r="A53" s="55">
        <v>31</v>
      </c>
      <c r="B53" s="61" t="s">
        <v>273</v>
      </c>
      <c r="C53" s="643">
        <f>C47+C48+C49+C50+C51+C52</f>
        <v>17260493</v>
      </c>
      <c r="D53" s="643">
        <f>D47+D48+D49+D50+D51+D52</f>
        <v>626566</v>
      </c>
      <c r="E53" s="642">
        <f t="shared" si="8"/>
        <v>17887059</v>
      </c>
      <c r="F53" s="643">
        <f>F47+F48+F49+F50+F51+F52</f>
        <v>13209128</v>
      </c>
      <c r="G53" s="643">
        <f>G47+G48+G49+G50+G51+G52</f>
        <v>1360272</v>
      </c>
      <c r="H53" s="642">
        <f t="shared" si="9"/>
        <v>14569400</v>
      </c>
    </row>
    <row r="54" spans="1:8">
      <c r="A54" s="55">
        <v>32</v>
      </c>
      <c r="B54" s="61" t="s">
        <v>274</v>
      </c>
      <c r="C54" s="643">
        <f>C45-C53</f>
        <v>-14359723.42</v>
      </c>
      <c r="D54" s="643">
        <f>D45-D53</f>
        <v>-667298.30000000005</v>
      </c>
      <c r="E54" s="642">
        <f t="shared" si="8"/>
        <v>-15027021.720000001</v>
      </c>
      <c r="F54" s="643">
        <f>F45-F53</f>
        <v>-10739316.689999999</v>
      </c>
      <c r="G54" s="643">
        <f>G45-G53</f>
        <v>-683308.37</v>
      </c>
      <c r="H54" s="642">
        <f t="shared" si="9"/>
        <v>-11422625.059999999</v>
      </c>
    </row>
    <row r="55" spans="1:8">
      <c r="A55" s="55"/>
      <c r="B55" s="62"/>
      <c r="C55" s="647"/>
      <c r="D55" s="647"/>
      <c r="E55" s="645"/>
      <c r="F55" s="647"/>
      <c r="G55" s="647"/>
      <c r="H55" s="654"/>
    </row>
    <row r="56" spans="1:8">
      <c r="A56" s="55">
        <v>33</v>
      </c>
      <c r="B56" s="61" t="s">
        <v>149</v>
      </c>
      <c r="C56" s="643">
        <f>C31+C54</f>
        <v>329650.63000000827</v>
      </c>
      <c r="D56" s="643">
        <f>D31+D54</f>
        <v>16588531.369999994</v>
      </c>
      <c r="E56" s="642">
        <f>C56+D56</f>
        <v>16918182</v>
      </c>
      <c r="F56" s="643">
        <f>F31+F54</f>
        <v>1398667.4200000018</v>
      </c>
      <c r="G56" s="643">
        <f>G31+G54</f>
        <v>13066469.580000008</v>
      </c>
      <c r="H56" s="653">
        <f>F56+G56</f>
        <v>14465137.000000009</v>
      </c>
    </row>
    <row r="57" spans="1:8">
      <c r="A57" s="55"/>
      <c r="B57" s="62"/>
      <c r="C57" s="647"/>
      <c r="D57" s="647"/>
      <c r="E57" s="645"/>
      <c r="F57" s="647"/>
      <c r="G57" s="647"/>
      <c r="H57" s="654"/>
    </row>
    <row r="58" spans="1:8">
      <c r="A58" s="55">
        <v>34</v>
      </c>
      <c r="B58" s="58" t="s">
        <v>148</v>
      </c>
      <c r="C58" s="641">
        <v>-7950675</v>
      </c>
      <c r="D58" s="641">
        <v>0</v>
      </c>
      <c r="E58" s="642">
        <f>C58+D58</f>
        <v>-7950675</v>
      </c>
      <c r="F58" s="641">
        <v>23936122</v>
      </c>
      <c r="G58" s="641">
        <v>0</v>
      </c>
      <c r="H58" s="653">
        <f>F58+G58</f>
        <v>23936122</v>
      </c>
    </row>
    <row r="59" spans="1:8" s="229" customFormat="1">
      <c r="A59" s="55">
        <v>35</v>
      </c>
      <c r="B59" s="58" t="s">
        <v>147</v>
      </c>
      <c r="C59" s="641">
        <v>0</v>
      </c>
      <c r="D59" s="641">
        <v>0</v>
      </c>
      <c r="E59" s="642">
        <f>C59+D59</f>
        <v>0</v>
      </c>
      <c r="F59" s="641">
        <v>0</v>
      </c>
      <c r="G59" s="641">
        <v>0</v>
      </c>
      <c r="H59" s="653">
        <f>F59+G59</f>
        <v>0</v>
      </c>
    </row>
    <row r="60" spans="1:8">
      <c r="A60" s="55">
        <v>36</v>
      </c>
      <c r="B60" s="58" t="s">
        <v>146</v>
      </c>
      <c r="C60" s="641">
        <v>3141011</v>
      </c>
      <c r="D60" s="641">
        <v>0</v>
      </c>
      <c r="E60" s="642">
        <f>C60+D60</f>
        <v>3141011</v>
      </c>
      <c r="F60" s="641">
        <v>3924701</v>
      </c>
      <c r="G60" s="641">
        <v>0</v>
      </c>
      <c r="H60" s="653">
        <f>F60+G60</f>
        <v>3924701</v>
      </c>
    </row>
    <row r="61" spans="1:8">
      <c r="A61" s="55">
        <v>37</v>
      </c>
      <c r="B61" s="61" t="s">
        <v>145</v>
      </c>
      <c r="C61" s="643">
        <f>C58+C59+C60</f>
        <v>-4809664</v>
      </c>
      <c r="D61" s="643">
        <f>D58+D59+D60</f>
        <v>0</v>
      </c>
      <c r="E61" s="642">
        <f>C61+D61</f>
        <v>-4809664</v>
      </c>
      <c r="F61" s="643">
        <f>F58+F59+F60</f>
        <v>27860823</v>
      </c>
      <c r="G61" s="643">
        <f>G58+G59+G60</f>
        <v>0</v>
      </c>
      <c r="H61" s="653">
        <f>F61+G61</f>
        <v>27860823</v>
      </c>
    </row>
    <row r="62" spans="1:8">
      <c r="A62" s="55"/>
      <c r="B62" s="64"/>
      <c r="C62" s="644"/>
      <c r="D62" s="644"/>
      <c r="E62" s="645"/>
      <c r="F62" s="644"/>
      <c r="G62" s="644"/>
      <c r="H62" s="654"/>
    </row>
    <row r="63" spans="1:8">
      <c r="A63" s="55">
        <v>38</v>
      </c>
      <c r="B63" s="65" t="s">
        <v>144</v>
      </c>
      <c r="C63" s="643">
        <f>C56-C61</f>
        <v>5139314.6300000083</v>
      </c>
      <c r="D63" s="643">
        <f>D56-D61</f>
        <v>16588531.369999994</v>
      </c>
      <c r="E63" s="642">
        <f>C63+D63</f>
        <v>21727846</v>
      </c>
      <c r="F63" s="643">
        <f>F56-F61</f>
        <v>-26462155.579999998</v>
      </c>
      <c r="G63" s="643">
        <f>G56-G61</f>
        <v>13066469.580000008</v>
      </c>
      <c r="H63" s="653">
        <f>F63+G63</f>
        <v>-13395685.999999991</v>
      </c>
    </row>
    <row r="64" spans="1:8">
      <c r="A64" s="51">
        <v>39</v>
      </c>
      <c r="B64" s="58" t="s">
        <v>143</v>
      </c>
      <c r="C64" s="641">
        <v>931574</v>
      </c>
      <c r="D64" s="641">
        <v>0</v>
      </c>
      <c r="E64" s="642">
        <f>C64+D64</f>
        <v>931574</v>
      </c>
      <c r="F64" s="641">
        <v>-501190</v>
      </c>
      <c r="G64" s="641">
        <v>0</v>
      </c>
      <c r="H64" s="653">
        <f>F64+G64</f>
        <v>-501190</v>
      </c>
    </row>
    <row r="65" spans="1:8">
      <c r="A65" s="55">
        <v>40</v>
      </c>
      <c r="B65" s="61" t="s">
        <v>142</v>
      </c>
      <c r="C65" s="643">
        <f>C63-C64</f>
        <v>4207740.6300000083</v>
      </c>
      <c r="D65" s="643">
        <f>D63-D64</f>
        <v>16588531.369999994</v>
      </c>
      <c r="E65" s="642">
        <f>C65+D65</f>
        <v>20796272</v>
      </c>
      <c r="F65" s="643">
        <f>F63-F64</f>
        <v>-25960965.579999998</v>
      </c>
      <c r="G65" s="643">
        <f>G63-G64</f>
        <v>13066469.580000008</v>
      </c>
      <c r="H65" s="653">
        <f>F65+G65</f>
        <v>-12894495.999999991</v>
      </c>
    </row>
    <row r="66" spans="1:8">
      <c r="A66" s="51">
        <v>41</v>
      </c>
      <c r="B66" s="58" t="s">
        <v>141</v>
      </c>
      <c r="C66" s="650"/>
      <c r="D66" s="650"/>
      <c r="E66" s="642">
        <f>C66+D66</f>
        <v>0</v>
      </c>
      <c r="F66" s="650"/>
      <c r="G66" s="650"/>
      <c r="H66" s="653">
        <f>F66+G66</f>
        <v>0</v>
      </c>
    </row>
    <row r="67" spans="1:8" ht="13.5" thickBot="1">
      <c r="A67" s="66">
        <v>42</v>
      </c>
      <c r="B67" s="67" t="s">
        <v>140</v>
      </c>
      <c r="C67" s="651">
        <f>C65+C66</f>
        <v>4207740.6300000083</v>
      </c>
      <c r="D67" s="651">
        <f>D65+D66</f>
        <v>16588531.369999994</v>
      </c>
      <c r="E67" s="652">
        <f>C67+D67</f>
        <v>20796272</v>
      </c>
      <c r="F67" s="651">
        <f>F65+F66</f>
        <v>-25960965.579999998</v>
      </c>
      <c r="G67" s="651">
        <f>G65+G66</f>
        <v>13066469.580000008</v>
      </c>
      <c r="H67" s="656">
        <f>F67+G67</f>
        <v>-12894495.999999991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30" zoomScaleNormal="100" workbookViewId="0">
      <selection activeCell="C8" sqref="C8:H53"/>
    </sheetView>
  </sheetViews>
  <sheetFormatPr defaultColWidth="9.28515625" defaultRowHeight="14.25"/>
  <cols>
    <col min="1" max="1" width="9.5703125" style="5" bestFit="1" customWidth="1"/>
    <col min="2" max="2" width="72.28515625" style="5" customWidth="1"/>
    <col min="3" max="8" width="12.7109375" style="5" customWidth="1"/>
    <col min="9" max="16384" width="9.28515625" style="5"/>
  </cols>
  <sheetData>
    <row r="1" spans="1:8">
      <c r="A1" s="2" t="s">
        <v>30</v>
      </c>
      <c r="B1" s="3" t="str">
        <f>'Info '!C2</f>
        <v>JSC " Halyk Bank Georgia"</v>
      </c>
    </row>
    <row r="2" spans="1:8">
      <c r="A2" s="2" t="s">
        <v>31</v>
      </c>
      <c r="B2" s="432">
        <f>'1. key ratios '!B2</f>
        <v>44561</v>
      </c>
    </row>
    <row r="3" spans="1:8">
      <c r="A3" s="4"/>
    </row>
    <row r="4" spans="1:8" ht="15" thickBot="1">
      <c r="A4" s="4" t="s">
        <v>74</v>
      </c>
      <c r="B4" s="4"/>
      <c r="C4" s="207"/>
      <c r="D4" s="207"/>
      <c r="E4" s="207"/>
      <c r="F4" s="208"/>
      <c r="G4" s="208"/>
      <c r="H4" s="209" t="s">
        <v>73</v>
      </c>
    </row>
    <row r="5" spans="1:8">
      <c r="A5" s="678" t="s">
        <v>6</v>
      </c>
      <c r="B5" s="680" t="s">
        <v>339</v>
      </c>
      <c r="C5" s="674" t="s">
        <v>68</v>
      </c>
      <c r="D5" s="675"/>
      <c r="E5" s="676"/>
      <c r="F5" s="674" t="s">
        <v>72</v>
      </c>
      <c r="G5" s="675"/>
      <c r="H5" s="677"/>
    </row>
    <row r="6" spans="1:8">
      <c r="A6" s="679"/>
      <c r="B6" s="681"/>
      <c r="C6" s="29" t="s">
        <v>286</v>
      </c>
      <c r="D6" s="29" t="s">
        <v>121</v>
      </c>
      <c r="E6" s="29" t="s">
        <v>108</v>
      </c>
      <c r="F6" s="29" t="s">
        <v>286</v>
      </c>
      <c r="G6" s="29" t="s">
        <v>121</v>
      </c>
      <c r="H6" s="30" t="s">
        <v>108</v>
      </c>
    </row>
    <row r="7" spans="1:8" s="18" customFormat="1">
      <c r="A7" s="210">
        <v>1</v>
      </c>
      <c r="B7" s="211" t="s">
        <v>373</v>
      </c>
      <c r="C7" s="34"/>
      <c r="D7" s="34"/>
      <c r="E7" s="212">
        <f>C7+D7</f>
        <v>0</v>
      </c>
      <c r="F7" s="34"/>
      <c r="G7" s="34"/>
      <c r="H7" s="35">
        <f t="shared" ref="H7:H53" si="0">F7+G7</f>
        <v>0</v>
      </c>
    </row>
    <row r="8" spans="1:8" s="18" customFormat="1">
      <c r="A8" s="210">
        <v>1.1000000000000001</v>
      </c>
      <c r="B8" s="262" t="s">
        <v>304</v>
      </c>
      <c r="C8" s="34">
        <v>7297578</v>
      </c>
      <c r="D8" s="34">
        <v>333457</v>
      </c>
      <c r="E8" s="212">
        <f t="shared" ref="E8:E53" si="1">C8+D8</f>
        <v>7631035</v>
      </c>
      <c r="F8" s="34">
        <v>6095949</v>
      </c>
      <c r="G8" s="34">
        <v>556034</v>
      </c>
      <c r="H8" s="35">
        <f t="shared" si="0"/>
        <v>6651983</v>
      </c>
    </row>
    <row r="9" spans="1:8" s="18" customFormat="1">
      <c r="A9" s="210">
        <v>1.2</v>
      </c>
      <c r="B9" s="262" t="s">
        <v>305</v>
      </c>
      <c r="C9" s="34">
        <v>0</v>
      </c>
      <c r="D9" s="34">
        <v>0</v>
      </c>
      <c r="E9" s="212">
        <f t="shared" si="1"/>
        <v>0</v>
      </c>
      <c r="F9" s="34">
        <v>0</v>
      </c>
      <c r="G9" s="34">
        <v>0</v>
      </c>
      <c r="H9" s="35">
        <f t="shared" si="0"/>
        <v>0</v>
      </c>
    </row>
    <row r="10" spans="1:8" s="18" customFormat="1">
      <c r="A10" s="210">
        <v>1.3</v>
      </c>
      <c r="B10" s="262" t="s">
        <v>306</v>
      </c>
      <c r="C10" s="34">
        <v>7297335</v>
      </c>
      <c r="D10" s="34">
        <v>22146716</v>
      </c>
      <c r="E10" s="212">
        <f t="shared" si="1"/>
        <v>29444051</v>
      </c>
      <c r="F10" s="34">
        <v>7307694</v>
      </c>
      <c r="G10" s="34">
        <v>9632846</v>
      </c>
      <c r="H10" s="35">
        <f t="shared" si="0"/>
        <v>16940540</v>
      </c>
    </row>
    <row r="11" spans="1:8" s="18" customFormat="1">
      <c r="A11" s="210">
        <v>1.4</v>
      </c>
      <c r="B11" s="262" t="s">
        <v>287</v>
      </c>
      <c r="C11" s="34">
        <v>0</v>
      </c>
      <c r="D11" s="34">
        <v>0</v>
      </c>
      <c r="E11" s="212">
        <f t="shared" si="1"/>
        <v>0</v>
      </c>
      <c r="F11" s="34">
        <v>0</v>
      </c>
      <c r="G11" s="34">
        <v>0</v>
      </c>
      <c r="H11" s="35">
        <f t="shared" si="0"/>
        <v>0</v>
      </c>
    </row>
    <row r="12" spans="1:8" s="18" customFormat="1" ht="29.25" customHeight="1">
      <c r="A12" s="210">
        <v>2</v>
      </c>
      <c r="B12" s="214" t="s">
        <v>308</v>
      </c>
      <c r="C12" s="34">
        <v>0</v>
      </c>
      <c r="D12" s="34">
        <v>0</v>
      </c>
      <c r="E12" s="212">
        <f t="shared" si="1"/>
        <v>0</v>
      </c>
      <c r="F12" s="34">
        <v>0</v>
      </c>
      <c r="G12" s="34">
        <v>0</v>
      </c>
      <c r="H12" s="35">
        <f t="shared" si="0"/>
        <v>0</v>
      </c>
    </row>
    <row r="13" spans="1:8" s="18" customFormat="1" ht="19.899999999999999" customHeight="1">
      <c r="A13" s="210">
        <v>3</v>
      </c>
      <c r="B13" s="214" t="s">
        <v>307</v>
      </c>
      <c r="C13" s="34">
        <v>0</v>
      </c>
      <c r="D13" s="34">
        <v>0</v>
      </c>
      <c r="E13" s="212">
        <f t="shared" si="1"/>
        <v>0</v>
      </c>
      <c r="F13" s="34">
        <v>0</v>
      </c>
      <c r="G13" s="34">
        <v>0</v>
      </c>
      <c r="H13" s="35">
        <f t="shared" si="0"/>
        <v>0</v>
      </c>
    </row>
    <row r="14" spans="1:8" s="18" customFormat="1">
      <c r="A14" s="210">
        <v>3.1</v>
      </c>
      <c r="B14" s="263" t="s">
        <v>288</v>
      </c>
      <c r="C14" s="34">
        <v>0</v>
      </c>
      <c r="D14" s="34">
        <v>0</v>
      </c>
      <c r="E14" s="212">
        <f t="shared" si="1"/>
        <v>0</v>
      </c>
      <c r="F14" s="34">
        <v>0</v>
      </c>
      <c r="G14" s="34">
        <v>0</v>
      </c>
      <c r="H14" s="35">
        <f t="shared" si="0"/>
        <v>0</v>
      </c>
    </row>
    <row r="15" spans="1:8" s="18" customFormat="1">
      <c r="A15" s="210">
        <v>3.2</v>
      </c>
      <c r="B15" s="263" t="s">
        <v>289</v>
      </c>
      <c r="C15" s="34">
        <v>0</v>
      </c>
      <c r="D15" s="34">
        <v>0</v>
      </c>
      <c r="E15" s="212">
        <f t="shared" si="1"/>
        <v>0</v>
      </c>
      <c r="F15" s="34">
        <v>0</v>
      </c>
      <c r="G15" s="34">
        <v>0</v>
      </c>
      <c r="H15" s="35">
        <f t="shared" si="0"/>
        <v>0</v>
      </c>
    </row>
    <row r="16" spans="1:8" s="18" customFormat="1">
      <c r="A16" s="210">
        <v>4</v>
      </c>
      <c r="B16" s="266" t="s">
        <v>318</v>
      </c>
      <c r="C16" s="34">
        <v>0</v>
      </c>
      <c r="D16" s="34">
        <v>0</v>
      </c>
      <c r="E16" s="212">
        <f t="shared" si="1"/>
        <v>0</v>
      </c>
      <c r="F16" s="34">
        <v>0</v>
      </c>
      <c r="G16" s="34">
        <v>0</v>
      </c>
      <c r="H16" s="35">
        <f t="shared" si="0"/>
        <v>0</v>
      </c>
    </row>
    <row r="17" spans="1:8" s="18" customFormat="1">
      <c r="A17" s="210">
        <v>4.0999999999999996</v>
      </c>
      <c r="B17" s="263" t="s">
        <v>309</v>
      </c>
      <c r="C17" s="34">
        <v>4875286</v>
      </c>
      <c r="D17" s="34">
        <v>463864943</v>
      </c>
      <c r="E17" s="212">
        <f t="shared" si="1"/>
        <v>468740229</v>
      </c>
      <c r="F17" s="34">
        <v>6010879</v>
      </c>
      <c r="G17" s="34">
        <v>352413777</v>
      </c>
      <c r="H17" s="35">
        <f t="shared" si="0"/>
        <v>358424656</v>
      </c>
    </row>
    <row r="18" spans="1:8" s="18" customFormat="1">
      <c r="A18" s="210">
        <v>4.2</v>
      </c>
      <c r="B18" s="263" t="s">
        <v>303</v>
      </c>
      <c r="C18" s="34">
        <v>0</v>
      </c>
      <c r="D18" s="34">
        <v>48334</v>
      </c>
      <c r="E18" s="212">
        <f t="shared" si="1"/>
        <v>48334</v>
      </c>
      <c r="F18" s="34">
        <v>0</v>
      </c>
      <c r="G18" s="34">
        <v>0</v>
      </c>
      <c r="H18" s="35">
        <f t="shared" si="0"/>
        <v>0</v>
      </c>
    </row>
    <row r="19" spans="1:8" s="18" customFormat="1">
      <c r="A19" s="210">
        <v>5</v>
      </c>
      <c r="B19" s="214" t="s">
        <v>317</v>
      </c>
      <c r="C19" s="34">
        <v>0</v>
      </c>
      <c r="D19" s="34">
        <v>0</v>
      </c>
      <c r="E19" s="212">
        <f t="shared" si="1"/>
        <v>0</v>
      </c>
      <c r="F19" s="34">
        <v>0</v>
      </c>
      <c r="G19" s="34">
        <v>0</v>
      </c>
      <c r="H19" s="35">
        <f t="shared" si="0"/>
        <v>0</v>
      </c>
    </row>
    <row r="20" spans="1:8" s="18" customFormat="1">
      <c r="A20" s="210">
        <v>5.0999999999999996</v>
      </c>
      <c r="B20" s="264" t="s">
        <v>292</v>
      </c>
      <c r="C20" s="34">
        <v>3975400</v>
      </c>
      <c r="D20" s="34">
        <v>12192671</v>
      </c>
      <c r="E20" s="212">
        <f t="shared" si="1"/>
        <v>16168071</v>
      </c>
      <c r="F20" s="34">
        <v>1351811</v>
      </c>
      <c r="G20" s="34">
        <v>7562074</v>
      </c>
      <c r="H20" s="35">
        <f t="shared" si="0"/>
        <v>8913885</v>
      </c>
    </row>
    <row r="21" spans="1:8" s="18" customFormat="1">
      <c r="A21" s="210">
        <v>5.2</v>
      </c>
      <c r="B21" s="264" t="s">
        <v>291</v>
      </c>
      <c r="C21" s="34">
        <v>0</v>
      </c>
      <c r="D21" s="34">
        <v>0</v>
      </c>
      <c r="E21" s="212">
        <f t="shared" si="1"/>
        <v>0</v>
      </c>
      <c r="F21" s="34">
        <v>0</v>
      </c>
      <c r="G21" s="34">
        <v>0</v>
      </c>
      <c r="H21" s="35">
        <f t="shared" si="0"/>
        <v>0</v>
      </c>
    </row>
    <row r="22" spans="1:8" s="18" customFormat="1">
      <c r="A22" s="210">
        <v>5.3</v>
      </c>
      <c r="B22" s="264" t="s">
        <v>290</v>
      </c>
      <c r="C22" s="34">
        <v>0</v>
      </c>
      <c r="D22" s="34">
        <v>0</v>
      </c>
      <c r="E22" s="212">
        <f t="shared" si="1"/>
        <v>0</v>
      </c>
      <c r="F22" s="34">
        <v>0</v>
      </c>
      <c r="G22" s="34">
        <v>0</v>
      </c>
      <c r="H22" s="35">
        <f t="shared" si="0"/>
        <v>0</v>
      </c>
    </row>
    <row r="23" spans="1:8" s="18" customFormat="1">
      <c r="A23" s="210" t="s">
        <v>15</v>
      </c>
      <c r="B23" s="215" t="s">
        <v>75</v>
      </c>
      <c r="C23" s="34">
        <v>18191342</v>
      </c>
      <c r="D23" s="34">
        <v>346634261</v>
      </c>
      <c r="E23" s="212">
        <f t="shared" si="1"/>
        <v>364825603</v>
      </c>
      <c r="F23" s="34">
        <v>22263011</v>
      </c>
      <c r="G23" s="34">
        <v>276862144</v>
      </c>
      <c r="H23" s="35">
        <f t="shared" si="0"/>
        <v>299125155</v>
      </c>
    </row>
    <row r="24" spans="1:8" s="18" customFormat="1">
      <c r="A24" s="210" t="s">
        <v>16</v>
      </c>
      <c r="B24" s="215" t="s">
        <v>76</v>
      </c>
      <c r="C24" s="34">
        <v>141084</v>
      </c>
      <c r="D24" s="34">
        <v>434373589</v>
      </c>
      <c r="E24" s="212">
        <f t="shared" si="1"/>
        <v>434514673</v>
      </c>
      <c r="F24" s="34">
        <v>141084</v>
      </c>
      <c r="G24" s="34">
        <v>301530146</v>
      </c>
      <c r="H24" s="35">
        <f t="shared" si="0"/>
        <v>301671230</v>
      </c>
    </row>
    <row r="25" spans="1:8" s="18" customFormat="1">
      <c r="A25" s="210" t="s">
        <v>17</v>
      </c>
      <c r="B25" s="215" t="s">
        <v>77</v>
      </c>
      <c r="C25" s="34">
        <v>0</v>
      </c>
      <c r="D25" s="34">
        <v>2013852</v>
      </c>
      <c r="E25" s="212">
        <f t="shared" si="1"/>
        <v>2013852</v>
      </c>
      <c r="F25" s="34">
        <v>0</v>
      </c>
      <c r="G25" s="34">
        <v>713037</v>
      </c>
      <c r="H25" s="35">
        <f t="shared" si="0"/>
        <v>713037</v>
      </c>
    </row>
    <row r="26" spans="1:8" s="18" customFormat="1">
      <c r="A26" s="210" t="s">
        <v>18</v>
      </c>
      <c r="B26" s="215" t="s">
        <v>78</v>
      </c>
      <c r="C26" s="34">
        <v>2580912</v>
      </c>
      <c r="D26" s="34">
        <v>195204461</v>
      </c>
      <c r="E26" s="212">
        <f t="shared" si="1"/>
        <v>197785373</v>
      </c>
      <c r="F26" s="34">
        <v>2295015</v>
      </c>
      <c r="G26" s="34">
        <v>134973835</v>
      </c>
      <c r="H26" s="35">
        <f t="shared" si="0"/>
        <v>137268850</v>
      </c>
    </row>
    <row r="27" spans="1:8" s="18" customFormat="1">
      <c r="A27" s="210" t="s">
        <v>19</v>
      </c>
      <c r="B27" s="215" t="s">
        <v>79</v>
      </c>
      <c r="C27" s="34">
        <v>10038364</v>
      </c>
      <c r="D27" s="34">
        <v>77547796</v>
      </c>
      <c r="E27" s="212">
        <f t="shared" si="1"/>
        <v>87586160</v>
      </c>
      <c r="F27" s="34">
        <v>34740</v>
      </c>
      <c r="G27" s="34">
        <v>47884154</v>
      </c>
      <c r="H27" s="35">
        <f t="shared" si="0"/>
        <v>47918894</v>
      </c>
    </row>
    <row r="28" spans="1:8" s="18" customFormat="1">
      <c r="A28" s="210">
        <v>5.4</v>
      </c>
      <c r="B28" s="264" t="s">
        <v>293</v>
      </c>
      <c r="C28" s="34">
        <v>365678</v>
      </c>
      <c r="D28" s="34">
        <v>21602511</v>
      </c>
      <c r="E28" s="212">
        <f t="shared" si="1"/>
        <v>21968189</v>
      </c>
      <c r="F28" s="34">
        <v>291626</v>
      </c>
      <c r="G28" s="34">
        <v>10199246</v>
      </c>
      <c r="H28" s="35">
        <f t="shared" si="0"/>
        <v>10490872</v>
      </c>
    </row>
    <row r="29" spans="1:8" s="18" customFormat="1">
      <c r="A29" s="210">
        <v>5.5</v>
      </c>
      <c r="B29" s="264" t="s">
        <v>294</v>
      </c>
      <c r="C29" s="34">
        <v>0</v>
      </c>
      <c r="D29" s="34">
        <v>0</v>
      </c>
      <c r="E29" s="212">
        <f t="shared" si="1"/>
        <v>0</v>
      </c>
      <c r="F29" s="34">
        <v>0</v>
      </c>
      <c r="G29" s="34">
        <v>0</v>
      </c>
      <c r="H29" s="35">
        <f t="shared" si="0"/>
        <v>0</v>
      </c>
    </row>
    <row r="30" spans="1:8" s="18" customFormat="1">
      <c r="A30" s="210">
        <v>5.6</v>
      </c>
      <c r="B30" s="264" t="s">
        <v>295</v>
      </c>
      <c r="C30" s="34">
        <v>0</v>
      </c>
      <c r="D30" s="34">
        <v>0</v>
      </c>
      <c r="E30" s="212">
        <f t="shared" si="1"/>
        <v>0</v>
      </c>
      <c r="F30" s="34">
        <v>0</v>
      </c>
      <c r="G30" s="34">
        <v>0</v>
      </c>
      <c r="H30" s="35">
        <f t="shared" si="0"/>
        <v>0</v>
      </c>
    </row>
    <row r="31" spans="1:8" s="18" customFormat="1">
      <c r="A31" s="210">
        <v>5.7</v>
      </c>
      <c r="B31" s="264" t="s">
        <v>79</v>
      </c>
      <c r="C31" s="34">
        <v>0</v>
      </c>
      <c r="D31" s="34">
        <v>0</v>
      </c>
      <c r="E31" s="212">
        <f t="shared" si="1"/>
        <v>0</v>
      </c>
      <c r="F31" s="34">
        <v>0</v>
      </c>
      <c r="G31" s="34">
        <v>0</v>
      </c>
      <c r="H31" s="35">
        <f t="shared" si="0"/>
        <v>0</v>
      </c>
    </row>
    <row r="32" spans="1:8" s="18" customFormat="1">
      <c r="A32" s="210">
        <v>6</v>
      </c>
      <c r="B32" s="214" t="s">
        <v>323</v>
      </c>
      <c r="C32" s="34">
        <v>0</v>
      </c>
      <c r="D32" s="34">
        <v>0</v>
      </c>
      <c r="E32" s="212">
        <f t="shared" si="1"/>
        <v>0</v>
      </c>
      <c r="F32" s="34">
        <v>0</v>
      </c>
      <c r="G32" s="34">
        <v>0</v>
      </c>
      <c r="H32" s="35">
        <f t="shared" si="0"/>
        <v>0</v>
      </c>
    </row>
    <row r="33" spans="1:8" s="18" customFormat="1">
      <c r="A33" s="210">
        <v>6.1</v>
      </c>
      <c r="B33" s="265" t="s">
        <v>313</v>
      </c>
      <c r="C33" s="34">
        <v>13749406.800000001</v>
      </c>
      <c r="D33" s="34">
        <v>0</v>
      </c>
      <c r="E33" s="212">
        <f t="shared" si="1"/>
        <v>13749406.800000001</v>
      </c>
      <c r="F33" s="34">
        <v>0</v>
      </c>
      <c r="G33" s="34">
        <v>11996966.210000001</v>
      </c>
      <c r="H33" s="35">
        <f t="shared" si="0"/>
        <v>11996966.210000001</v>
      </c>
    </row>
    <row r="34" spans="1:8" s="18" customFormat="1">
      <c r="A34" s="210">
        <v>6.2</v>
      </c>
      <c r="B34" s="265" t="s">
        <v>314</v>
      </c>
      <c r="C34" s="34">
        <v>0</v>
      </c>
      <c r="D34" s="34">
        <v>13669012.58</v>
      </c>
      <c r="E34" s="212">
        <f t="shared" si="1"/>
        <v>13669012.58</v>
      </c>
      <c r="F34" s="34">
        <v>0</v>
      </c>
      <c r="G34" s="34">
        <v>12874560</v>
      </c>
      <c r="H34" s="35">
        <f t="shared" si="0"/>
        <v>12874560</v>
      </c>
    </row>
    <row r="35" spans="1:8" s="18" customFormat="1">
      <c r="A35" s="210">
        <v>6.3</v>
      </c>
      <c r="B35" s="265" t="s">
        <v>310</v>
      </c>
      <c r="C35" s="34">
        <v>0</v>
      </c>
      <c r="D35" s="34">
        <v>0</v>
      </c>
      <c r="E35" s="212">
        <f t="shared" si="1"/>
        <v>0</v>
      </c>
      <c r="F35" s="34">
        <v>0</v>
      </c>
      <c r="G35" s="34">
        <v>0</v>
      </c>
      <c r="H35" s="35">
        <f t="shared" si="0"/>
        <v>0</v>
      </c>
    </row>
    <row r="36" spans="1:8" s="18" customFormat="1">
      <c r="A36" s="210">
        <v>6.4</v>
      </c>
      <c r="B36" s="265" t="s">
        <v>311</v>
      </c>
      <c r="C36" s="34">
        <v>0</v>
      </c>
      <c r="D36" s="34">
        <v>0</v>
      </c>
      <c r="E36" s="212">
        <f t="shared" si="1"/>
        <v>0</v>
      </c>
      <c r="F36" s="34">
        <v>0</v>
      </c>
      <c r="G36" s="34">
        <v>0</v>
      </c>
      <c r="H36" s="35">
        <f t="shared" si="0"/>
        <v>0</v>
      </c>
    </row>
    <row r="37" spans="1:8" s="18" customFormat="1">
      <c r="A37" s="210">
        <v>6.5</v>
      </c>
      <c r="B37" s="265" t="s">
        <v>312</v>
      </c>
      <c r="C37" s="34">
        <v>0</v>
      </c>
      <c r="D37" s="34">
        <v>0</v>
      </c>
      <c r="E37" s="212">
        <f t="shared" si="1"/>
        <v>0</v>
      </c>
      <c r="F37" s="34">
        <v>0</v>
      </c>
      <c r="G37" s="34">
        <v>0</v>
      </c>
      <c r="H37" s="35">
        <f t="shared" si="0"/>
        <v>0</v>
      </c>
    </row>
    <row r="38" spans="1:8" s="18" customFormat="1">
      <c r="A38" s="210">
        <v>6.6</v>
      </c>
      <c r="B38" s="265" t="s">
        <v>315</v>
      </c>
      <c r="C38" s="34">
        <v>0</v>
      </c>
      <c r="D38" s="34">
        <v>0</v>
      </c>
      <c r="E38" s="212">
        <f t="shared" si="1"/>
        <v>0</v>
      </c>
      <c r="F38" s="34">
        <v>0</v>
      </c>
      <c r="G38" s="34">
        <v>0</v>
      </c>
      <c r="H38" s="35">
        <f t="shared" si="0"/>
        <v>0</v>
      </c>
    </row>
    <row r="39" spans="1:8" s="18" customFormat="1">
      <c r="A39" s="210">
        <v>6.7</v>
      </c>
      <c r="B39" s="265" t="s">
        <v>316</v>
      </c>
      <c r="C39" s="34">
        <v>0</v>
      </c>
      <c r="D39" s="34">
        <v>0</v>
      </c>
      <c r="E39" s="212">
        <f t="shared" si="1"/>
        <v>0</v>
      </c>
      <c r="F39" s="34">
        <v>0</v>
      </c>
      <c r="G39" s="34">
        <v>0</v>
      </c>
      <c r="H39" s="35">
        <f t="shared" si="0"/>
        <v>0</v>
      </c>
    </row>
    <row r="40" spans="1:8" s="18" customFormat="1">
      <c r="A40" s="210">
        <v>7</v>
      </c>
      <c r="B40" s="214" t="s">
        <v>319</v>
      </c>
      <c r="C40" s="34">
        <v>0</v>
      </c>
      <c r="D40" s="34">
        <v>0</v>
      </c>
      <c r="E40" s="212">
        <f t="shared" si="1"/>
        <v>0</v>
      </c>
      <c r="F40" s="34">
        <v>0</v>
      </c>
      <c r="G40" s="34">
        <v>0</v>
      </c>
      <c r="H40" s="35">
        <f t="shared" si="0"/>
        <v>0</v>
      </c>
    </row>
    <row r="41" spans="1:8" s="18" customFormat="1">
      <c r="A41" s="210">
        <v>7.1</v>
      </c>
      <c r="B41" s="213" t="s">
        <v>320</v>
      </c>
      <c r="C41" s="34">
        <v>0</v>
      </c>
      <c r="D41" s="34">
        <v>4771.28</v>
      </c>
      <c r="E41" s="212">
        <f t="shared" si="1"/>
        <v>4771.28</v>
      </c>
      <c r="F41" s="34">
        <v>0</v>
      </c>
      <c r="G41" s="34">
        <v>0</v>
      </c>
      <c r="H41" s="35">
        <f t="shared" si="0"/>
        <v>0</v>
      </c>
    </row>
    <row r="42" spans="1:8" s="18" customFormat="1" ht="25.5">
      <c r="A42" s="210">
        <v>7.2</v>
      </c>
      <c r="B42" s="213" t="s">
        <v>321</v>
      </c>
      <c r="C42" s="34">
        <v>892271.53000000014</v>
      </c>
      <c r="D42" s="34">
        <v>1590869.25</v>
      </c>
      <c r="E42" s="212">
        <f t="shared" si="1"/>
        <v>2483140.7800000003</v>
      </c>
      <c r="F42" s="34">
        <v>1244410.8299999987</v>
      </c>
      <c r="G42" s="34">
        <v>2567150.2400000007</v>
      </c>
      <c r="H42" s="35">
        <f t="shared" si="0"/>
        <v>3811561.0699999994</v>
      </c>
    </row>
    <row r="43" spans="1:8" s="18" customFormat="1" ht="25.5">
      <c r="A43" s="210">
        <v>7.3</v>
      </c>
      <c r="B43" s="213" t="s">
        <v>324</v>
      </c>
      <c r="C43" s="34">
        <v>18652</v>
      </c>
      <c r="D43" s="34">
        <v>79933</v>
      </c>
      <c r="E43" s="212">
        <f t="shared" si="1"/>
        <v>98585</v>
      </c>
      <c r="F43" s="34">
        <v>18910</v>
      </c>
      <c r="G43" s="34">
        <v>84552</v>
      </c>
      <c r="H43" s="35">
        <f t="shared" si="0"/>
        <v>103462</v>
      </c>
    </row>
    <row r="44" spans="1:8" s="18" customFormat="1" ht="25.5">
      <c r="A44" s="210">
        <v>7.4</v>
      </c>
      <c r="B44" s="213" t="s">
        <v>325</v>
      </c>
      <c r="C44" s="34" vm="4">
        <v>1014930.1099999999</v>
      </c>
      <c r="D44" s="34" vm="4">
        <v>2989626.38</v>
      </c>
      <c r="E44" s="212">
        <f t="shared" si="1"/>
        <v>4004556.4899999998</v>
      </c>
      <c r="F44" s="34">
        <v>721965.64999999991</v>
      </c>
      <c r="G44" s="34">
        <v>3461995.209999999</v>
      </c>
      <c r="H44" s="35">
        <f t="shared" si="0"/>
        <v>4183960.8599999989</v>
      </c>
    </row>
    <row r="45" spans="1:8" s="18" customFormat="1">
      <c r="A45" s="210">
        <v>8</v>
      </c>
      <c r="B45" s="214" t="s">
        <v>302</v>
      </c>
      <c r="C45" s="34">
        <v>0</v>
      </c>
      <c r="D45" s="34">
        <v>0</v>
      </c>
      <c r="E45" s="212">
        <f t="shared" si="1"/>
        <v>0</v>
      </c>
      <c r="F45" s="34">
        <v>0</v>
      </c>
      <c r="G45" s="34">
        <v>0</v>
      </c>
      <c r="H45" s="35">
        <f t="shared" si="0"/>
        <v>0</v>
      </c>
    </row>
    <row r="46" spans="1:8" s="18" customFormat="1">
      <c r="A46" s="210">
        <v>8.1</v>
      </c>
      <c r="B46" s="263" t="s">
        <v>326</v>
      </c>
      <c r="C46" s="34">
        <v>0</v>
      </c>
      <c r="D46" s="34">
        <v>0</v>
      </c>
      <c r="E46" s="212">
        <f t="shared" si="1"/>
        <v>0</v>
      </c>
      <c r="F46" s="34">
        <v>0</v>
      </c>
      <c r="G46" s="34">
        <v>0</v>
      </c>
      <c r="H46" s="35">
        <f t="shared" si="0"/>
        <v>0</v>
      </c>
    </row>
    <row r="47" spans="1:8" s="18" customFormat="1">
      <c r="A47" s="210">
        <v>8.1999999999999993</v>
      </c>
      <c r="B47" s="263" t="s">
        <v>327</v>
      </c>
      <c r="C47" s="34">
        <v>0</v>
      </c>
      <c r="D47" s="34">
        <v>0</v>
      </c>
      <c r="E47" s="212">
        <f t="shared" si="1"/>
        <v>0</v>
      </c>
      <c r="F47" s="34">
        <v>0</v>
      </c>
      <c r="G47" s="34">
        <v>0</v>
      </c>
      <c r="H47" s="35">
        <f t="shared" si="0"/>
        <v>0</v>
      </c>
    </row>
    <row r="48" spans="1:8" s="18" customFormat="1">
      <c r="A48" s="210">
        <v>8.3000000000000007</v>
      </c>
      <c r="B48" s="263" t="s">
        <v>328</v>
      </c>
      <c r="C48" s="34">
        <v>0</v>
      </c>
      <c r="D48" s="34">
        <v>0</v>
      </c>
      <c r="E48" s="212">
        <f t="shared" si="1"/>
        <v>0</v>
      </c>
      <c r="F48" s="34">
        <v>0</v>
      </c>
      <c r="G48" s="34">
        <v>0</v>
      </c>
      <c r="H48" s="35">
        <f t="shared" si="0"/>
        <v>0</v>
      </c>
    </row>
    <row r="49" spans="1:8" s="18" customFormat="1">
      <c r="A49" s="210">
        <v>8.4</v>
      </c>
      <c r="B49" s="263" t="s">
        <v>329</v>
      </c>
      <c r="C49" s="34">
        <v>0</v>
      </c>
      <c r="D49" s="34">
        <v>0</v>
      </c>
      <c r="E49" s="212">
        <f t="shared" si="1"/>
        <v>0</v>
      </c>
      <c r="F49" s="34">
        <v>0</v>
      </c>
      <c r="G49" s="34">
        <v>0</v>
      </c>
      <c r="H49" s="35">
        <f t="shared" si="0"/>
        <v>0</v>
      </c>
    </row>
    <row r="50" spans="1:8" s="18" customFormat="1">
      <c r="A50" s="210">
        <v>8.5</v>
      </c>
      <c r="B50" s="263" t="s">
        <v>330</v>
      </c>
      <c r="C50" s="34">
        <v>0</v>
      </c>
      <c r="D50" s="34">
        <v>0</v>
      </c>
      <c r="E50" s="212">
        <f t="shared" si="1"/>
        <v>0</v>
      </c>
      <c r="F50" s="34">
        <v>0</v>
      </c>
      <c r="G50" s="34">
        <v>0</v>
      </c>
      <c r="H50" s="35">
        <f t="shared" si="0"/>
        <v>0</v>
      </c>
    </row>
    <row r="51" spans="1:8" s="18" customFormat="1">
      <c r="A51" s="210">
        <v>8.6</v>
      </c>
      <c r="B51" s="263" t="s">
        <v>331</v>
      </c>
      <c r="C51" s="34">
        <v>0</v>
      </c>
      <c r="D51" s="34">
        <v>0</v>
      </c>
      <c r="E51" s="212">
        <f t="shared" si="1"/>
        <v>0</v>
      </c>
      <c r="F51" s="34">
        <v>0</v>
      </c>
      <c r="G51" s="34">
        <v>0</v>
      </c>
      <c r="H51" s="35">
        <f t="shared" si="0"/>
        <v>0</v>
      </c>
    </row>
    <row r="52" spans="1:8" s="18" customFormat="1">
      <c r="A52" s="210">
        <v>8.6999999999999993</v>
      </c>
      <c r="B52" s="263" t="s">
        <v>332</v>
      </c>
      <c r="C52" s="34">
        <v>0</v>
      </c>
      <c r="D52" s="34">
        <v>0</v>
      </c>
      <c r="E52" s="212">
        <f t="shared" si="1"/>
        <v>0</v>
      </c>
      <c r="F52" s="34">
        <v>0</v>
      </c>
      <c r="G52" s="34">
        <v>0</v>
      </c>
      <c r="H52" s="35">
        <f t="shared" si="0"/>
        <v>0</v>
      </c>
    </row>
    <row r="53" spans="1:8" s="18" customFormat="1" ht="15" thickBot="1">
      <c r="A53" s="216">
        <v>9</v>
      </c>
      <c r="B53" s="217" t="s">
        <v>322</v>
      </c>
      <c r="C53" s="218">
        <v>0</v>
      </c>
      <c r="D53" s="218">
        <v>0</v>
      </c>
      <c r="E53" s="219">
        <f t="shared" si="1"/>
        <v>0</v>
      </c>
      <c r="F53" s="218">
        <v>0</v>
      </c>
      <c r="G53" s="218">
        <v>0</v>
      </c>
      <c r="H53" s="44">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6" sqref="C6:G13"/>
    </sheetView>
  </sheetViews>
  <sheetFormatPr defaultColWidth="9.28515625" defaultRowHeight="12.75"/>
  <cols>
    <col min="1" max="1" width="9.5703125" style="4" bestFit="1" customWidth="1"/>
    <col min="2" max="2" width="93.5703125" style="4" customWidth="1"/>
    <col min="3" max="4" width="10.7109375" style="4" customWidth="1"/>
    <col min="5" max="7" width="10.85546875" style="46" bestFit="1" customWidth="1"/>
    <col min="8" max="11" width="9.7109375" style="46" customWidth="1"/>
    <col min="12" max="16384" width="9.28515625" style="46"/>
  </cols>
  <sheetData>
    <row r="1" spans="1:8">
      <c r="A1" s="2" t="s">
        <v>30</v>
      </c>
      <c r="B1" s="3" t="str">
        <f>'Info '!C2</f>
        <v>JSC " Halyk Bank Georgia"</v>
      </c>
      <c r="C1" s="3"/>
    </row>
    <row r="2" spans="1:8">
      <c r="A2" s="2" t="s">
        <v>31</v>
      </c>
      <c r="B2" s="432">
        <f>'1. key ratios '!B2</f>
        <v>44561</v>
      </c>
      <c r="C2" s="6"/>
      <c r="D2" s="7"/>
      <c r="E2" s="68"/>
      <c r="F2" s="68"/>
      <c r="G2" s="68"/>
      <c r="H2" s="68"/>
    </row>
    <row r="3" spans="1:8">
      <c r="A3" s="2"/>
      <c r="B3" s="3"/>
      <c r="C3" s="6"/>
      <c r="D3" s="7"/>
      <c r="E3" s="68"/>
      <c r="F3" s="68"/>
      <c r="G3" s="68"/>
      <c r="H3" s="68"/>
    </row>
    <row r="4" spans="1:8" ht="15" customHeight="1" thickBot="1">
      <c r="A4" s="7" t="s">
        <v>197</v>
      </c>
      <c r="B4" s="165" t="s">
        <v>296</v>
      </c>
      <c r="C4" s="69" t="s">
        <v>73</v>
      </c>
    </row>
    <row r="5" spans="1:8" ht="15" customHeight="1">
      <c r="A5" s="248" t="s">
        <v>6</v>
      </c>
      <c r="B5" s="249"/>
      <c r="C5" s="430" t="str">
        <f>INT((MONTH($B$2))/3)&amp;"Q"&amp;"-"&amp;YEAR($B$2)</f>
        <v>4Q-2021</v>
      </c>
      <c r="D5" s="430" t="str">
        <f>IF(INT(MONTH($B$2))=3, "4"&amp;"Q"&amp;"-"&amp;YEAR($B$2)-1, IF(INT(MONTH($B$2))=6, "1"&amp;"Q"&amp;"-"&amp;YEAR($B$2), IF(INT(MONTH($B$2))=9, "2"&amp;"Q"&amp;"-"&amp;YEAR($B$2),IF(INT(MONTH($B$2))=12, "3"&amp;"Q"&amp;"-"&amp;YEAR($B$2), 0))))</f>
        <v>3Q-2021</v>
      </c>
      <c r="E5" s="430" t="str">
        <f>IF(INT(MONTH($B$2))=3, "3"&amp;"Q"&amp;"-"&amp;YEAR($B$2)-1, IF(INT(MONTH($B$2))=6, "4"&amp;"Q"&amp;"-"&amp;YEAR($B$2)-1, IF(INT(MONTH($B$2))=9, "1"&amp;"Q"&amp;"-"&amp;YEAR($B$2),IF(INT(MONTH($B$2))=12, "2"&amp;"Q"&amp;"-"&amp;YEAR($B$2), 0))))</f>
        <v>2Q-2021</v>
      </c>
      <c r="F5" s="430" t="str">
        <f>IF(INT(MONTH($B$2))=3, "2"&amp;"Q"&amp;"-"&amp;YEAR($B$2)-1, IF(INT(MONTH($B$2))=6, "3"&amp;"Q"&amp;"-"&amp;YEAR($B$2)-1, IF(INT(MONTH($B$2))=9, "4"&amp;"Q"&amp;"-"&amp;YEAR($B$2)-1,IF(INT(MONTH($B$2))=12, "1"&amp;"Q"&amp;"-"&amp;YEAR($B$2), 0))))</f>
        <v>1Q-2021</v>
      </c>
      <c r="G5" s="431" t="str">
        <f>IF(INT(MONTH($B$2))=3, "1"&amp;"Q"&amp;"-"&amp;YEAR($B$2)-1, IF(INT(MONTH($B$2))=6, "2"&amp;"Q"&amp;"-"&amp;YEAR($B$2)-1, IF(INT(MONTH($B$2))=9, "3"&amp;"Q"&amp;"-"&amp;YEAR($B$2)-1,IF(INT(MONTH($B$2))=12, "4"&amp;"Q"&amp;"-"&amp;YEAR($B$2)-1, 0))))</f>
        <v>4Q-2020</v>
      </c>
    </row>
    <row r="6" spans="1:8" ht="15" customHeight="1">
      <c r="A6" s="70">
        <v>1</v>
      </c>
      <c r="B6" s="352" t="s">
        <v>300</v>
      </c>
      <c r="C6" s="424">
        <f>C7+C9+C10</f>
        <v>877579458.52169979</v>
      </c>
      <c r="D6" s="426">
        <f>D7+D9+D10</f>
        <v>784999315.09219992</v>
      </c>
      <c r="E6" s="354">
        <f t="shared" ref="E6:G6" si="0">E7+E9+E10</f>
        <v>676238484.48240006</v>
      </c>
      <c r="F6" s="424">
        <f t="shared" si="0"/>
        <v>632275456.70140004</v>
      </c>
      <c r="G6" s="428">
        <f t="shared" si="0"/>
        <v>592723830.91860008</v>
      </c>
    </row>
    <row r="7" spans="1:8" ht="15" customHeight="1">
      <c r="A7" s="70">
        <v>1.1000000000000001</v>
      </c>
      <c r="B7" s="352" t="s">
        <v>480</v>
      </c>
      <c r="C7" s="425">
        <v>867462543.65669978</v>
      </c>
      <c r="D7" s="425">
        <v>774201440.97720003</v>
      </c>
      <c r="E7" s="425">
        <v>665186615.74240005</v>
      </c>
      <c r="F7" s="425">
        <v>621161460.57840002</v>
      </c>
      <c r="G7" s="425">
        <v>585557871.23259997</v>
      </c>
    </row>
    <row r="8" spans="1:8">
      <c r="A8" s="70" t="s">
        <v>14</v>
      </c>
      <c r="B8" s="352" t="s">
        <v>196</v>
      </c>
      <c r="C8" s="425">
        <v>0</v>
      </c>
      <c r="D8" s="425">
        <v>0</v>
      </c>
      <c r="E8" s="425">
        <v>0</v>
      </c>
      <c r="F8" s="425">
        <v>0</v>
      </c>
      <c r="G8" s="425">
        <v>0</v>
      </c>
    </row>
    <row r="9" spans="1:8" ht="15" customHeight="1">
      <c r="A9" s="70">
        <v>1.2</v>
      </c>
      <c r="B9" s="353" t="s">
        <v>195</v>
      </c>
      <c r="C9" s="425">
        <v>9841926.7249999996</v>
      </c>
      <c r="D9" s="425">
        <v>10359640.935000001</v>
      </c>
      <c r="E9" s="425">
        <v>10596420.16</v>
      </c>
      <c r="F9" s="425">
        <v>10865955.663000003</v>
      </c>
      <c r="G9" s="425">
        <v>6926020.3660000004</v>
      </c>
    </row>
    <row r="10" spans="1:8" ht="15" customHeight="1">
      <c r="A10" s="70">
        <v>1.3</v>
      </c>
      <c r="B10" s="352" t="s">
        <v>28</v>
      </c>
      <c r="C10" s="425">
        <v>274988.14</v>
      </c>
      <c r="D10" s="425">
        <v>438233.18</v>
      </c>
      <c r="E10" s="425">
        <v>455448.58</v>
      </c>
      <c r="F10" s="425">
        <v>248040.46</v>
      </c>
      <c r="G10" s="425">
        <v>239939.32</v>
      </c>
    </row>
    <row r="11" spans="1:8" ht="15" customHeight="1">
      <c r="A11" s="70">
        <v>2</v>
      </c>
      <c r="B11" s="352" t="s">
        <v>297</v>
      </c>
      <c r="C11" s="425">
        <v>2619699.4461294501</v>
      </c>
      <c r="D11" s="425">
        <v>846534.34012970526</v>
      </c>
      <c r="E11" s="425">
        <v>2625098.253032499</v>
      </c>
      <c r="F11" s="425">
        <v>2484647.6071396791</v>
      </c>
      <c r="G11" s="425">
        <v>1154698.7382352357</v>
      </c>
    </row>
    <row r="12" spans="1:8" ht="15" customHeight="1">
      <c r="A12" s="70">
        <v>3</v>
      </c>
      <c r="B12" s="352" t="s">
        <v>298</v>
      </c>
      <c r="C12" s="425">
        <v>51351879.743750006</v>
      </c>
      <c r="D12" s="425">
        <v>51351879.743750006</v>
      </c>
      <c r="E12" s="425">
        <v>51351879.743750006</v>
      </c>
      <c r="F12" s="425">
        <v>51351879.743750006</v>
      </c>
      <c r="G12" s="425">
        <v>51351879.743750006</v>
      </c>
    </row>
    <row r="13" spans="1:8" ht="15" customHeight="1" thickBot="1">
      <c r="A13" s="72">
        <v>4</v>
      </c>
      <c r="B13" s="73" t="s">
        <v>299</v>
      </c>
      <c r="C13" s="355">
        <f>C6+C11+C12</f>
        <v>931551037.7115792</v>
      </c>
      <c r="D13" s="427">
        <f>D6+D11+D12</f>
        <v>837197729.17607963</v>
      </c>
      <c r="E13" s="356">
        <f t="shared" ref="E13:G13" si="1">E6+E11+E12</f>
        <v>730215462.47918248</v>
      </c>
      <c r="F13" s="355">
        <f t="shared" si="1"/>
        <v>686111984.05228972</v>
      </c>
      <c r="G13" s="429">
        <f t="shared" si="1"/>
        <v>645230409.40058529</v>
      </c>
    </row>
    <row r="14" spans="1:8">
      <c r="B14" s="76"/>
    </row>
    <row r="15" spans="1:8" ht="25.5">
      <c r="B15" s="77" t="s">
        <v>481</v>
      </c>
    </row>
    <row r="16" spans="1:8">
      <c r="B16" s="77"/>
    </row>
    <row r="17" spans="1:4" ht="11.25">
      <c r="A17" s="46"/>
      <c r="B17" s="46"/>
      <c r="C17" s="46"/>
      <c r="D17" s="46"/>
    </row>
    <row r="18" spans="1:4" ht="11.25">
      <c r="A18" s="46"/>
      <c r="B18" s="46"/>
      <c r="C18" s="46"/>
      <c r="D18" s="46"/>
    </row>
    <row r="19" spans="1:4" ht="11.25">
      <c r="A19" s="46"/>
      <c r="B19" s="46"/>
      <c r="C19" s="46"/>
      <c r="D19" s="46"/>
    </row>
    <row r="20" spans="1:4" ht="11.25">
      <c r="A20" s="46"/>
      <c r="B20" s="46"/>
      <c r="C20" s="46"/>
      <c r="D20" s="46"/>
    </row>
    <row r="21" spans="1:4" ht="11.25">
      <c r="A21" s="46"/>
      <c r="B21" s="46"/>
      <c r="C21" s="46"/>
      <c r="D21" s="46"/>
    </row>
    <row r="22" spans="1:4" ht="11.25">
      <c r="A22" s="46"/>
      <c r="B22" s="46"/>
      <c r="C22" s="46"/>
      <c r="D22" s="46"/>
    </row>
    <row r="23" spans="1:4" ht="11.25">
      <c r="A23" s="46"/>
      <c r="B23" s="46"/>
      <c r="C23" s="46"/>
      <c r="D23" s="46"/>
    </row>
    <row r="24" spans="1:4" ht="11.25">
      <c r="A24" s="46"/>
      <c r="B24" s="46"/>
      <c r="C24" s="46"/>
      <c r="D24" s="46"/>
    </row>
    <row r="25" spans="1:4" ht="11.25">
      <c r="A25" s="46"/>
      <c r="B25" s="46"/>
      <c r="C25" s="46"/>
      <c r="D25" s="46"/>
    </row>
    <row r="26" spans="1:4" ht="11.25">
      <c r="A26" s="46"/>
      <c r="B26" s="46"/>
      <c r="C26" s="46"/>
      <c r="D26" s="46"/>
    </row>
    <row r="27" spans="1:4" ht="11.25">
      <c r="A27" s="46"/>
      <c r="B27" s="46"/>
      <c r="C27" s="46"/>
      <c r="D27" s="46"/>
    </row>
    <row r="28" spans="1:4" ht="11.25">
      <c r="A28" s="46"/>
      <c r="B28" s="46"/>
      <c r="C28" s="46"/>
      <c r="D28" s="46"/>
    </row>
    <row r="29" spans="1:4" ht="11.25">
      <c r="A29" s="46"/>
      <c r="B29" s="46"/>
      <c r="C29" s="46"/>
      <c r="D29" s="4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1" ySplit="4" topLeftCell="B23" activePane="bottomRight" state="frozen"/>
      <selection activeCell="B9" sqref="B9"/>
      <selection pane="topRight" activeCell="B9" sqref="B9"/>
      <selection pane="bottomLeft" activeCell="B9" sqref="B9"/>
      <selection pane="bottomRight" activeCell="C33" sqref="C33:C34"/>
    </sheetView>
  </sheetViews>
  <sheetFormatPr defaultColWidth="9.28515625" defaultRowHeight="14.25"/>
  <cols>
    <col min="1" max="1" width="9.5703125" style="4" bestFit="1" customWidth="1"/>
    <col min="2" max="2" width="65.5703125" style="4" customWidth="1"/>
    <col min="3" max="3" width="27.5703125" style="4" customWidth="1"/>
    <col min="4" max="16384" width="9.28515625" style="5"/>
  </cols>
  <sheetData>
    <row r="1" spans="1:8">
      <c r="A1" s="2" t="s">
        <v>30</v>
      </c>
      <c r="B1" s="3" t="str">
        <f>'Info '!C2</f>
        <v>JSC " Halyk Bank Georgia"</v>
      </c>
    </row>
    <row r="2" spans="1:8">
      <c r="A2" s="2" t="s">
        <v>31</v>
      </c>
      <c r="B2" s="432">
        <f>'1. key ratios '!$B$2</f>
        <v>44561</v>
      </c>
    </row>
    <row r="4" spans="1:8" ht="28.15" customHeight="1" thickBot="1">
      <c r="A4" s="78" t="s">
        <v>80</v>
      </c>
      <c r="B4" s="79" t="s">
        <v>266</v>
      </c>
      <c r="C4" s="80"/>
    </row>
    <row r="5" spans="1:8">
      <c r="A5" s="81"/>
      <c r="B5" s="418" t="s">
        <v>81</v>
      </c>
      <c r="C5" s="419" t="s">
        <v>494</v>
      </c>
    </row>
    <row r="6" spans="1:8">
      <c r="A6" s="82">
        <v>1</v>
      </c>
      <c r="B6" s="83" t="s">
        <v>741</v>
      </c>
      <c r="C6" s="84" t="s">
        <v>744</v>
      </c>
    </row>
    <row r="7" spans="1:8">
      <c r="A7" s="82">
        <v>2</v>
      </c>
      <c r="B7" s="83" t="s">
        <v>745</v>
      </c>
      <c r="C7" s="84" t="s">
        <v>746</v>
      </c>
    </row>
    <row r="8" spans="1:8">
      <c r="A8" s="82">
        <v>3</v>
      </c>
      <c r="B8" s="83" t="s">
        <v>747</v>
      </c>
      <c r="C8" s="84" t="s">
        <v>746</v>
      </c>
    </row>
    <row r="9" spans="1:8">
      <c r="A9" s="82">
        <v>4</v>
      </c>
      <c r="B9" s="83" t="s">
        <v>748</v>
      </c>
      <c r="C9" s="84" t="s">
        <v>746</v>
      </c>
    </row>
    <row r="10" spans="1:8">
      <c r="A10" s="82">
        <v>5</v>
      </c>
      <c r="B10" s="83" t="s">
        <v>749</v>
      </c>
      <c r="C10" s="84" t="s">
        <v>744</v>
      </c>
    </row>
    <row r="11" spans="1:8">
      <c r="A11" s="82">
        <v>6</v>
      </c>
      <c r="B11" s="83"/>
      <c r="C11" s="84"/>
    </row>
    <row r="12" spans="1:8">
      <c r="A12" s="82">
        <v>7</v>
      </c>
      <c r="B12" s="83"/>
      <c r="C12" s="84"/>
      <c r="H12" s="85"/>
    </row>
    <row r="13" spans="1:8">
      <c r="A13" s="82">
        <v>8</v>
      </c>
      <c r="B13" s="83"/>
      <c r="C13" s="84"/>
    </row>
    <row r="14" spans="1:8">
      <c r="A14" s="82">
        <v>9</v>
      </c>
      <c r="B14" s="83"/>
      <c r="C14" s="84"/>
    </row>
    <row r="15" spans="1:8">
      <c r="A15" s="82">
        <v>10</v>
      </c>
      <c r="B15" s="83"/>
      <c r="C15" s="84"/>
    </row>
    <row r="16" spans="1:8">
      <c r="A16" s="82"/>
      <c r="B16" s="420"/>
      <c r="C16" s="421"/>
    </row>
    <row r="17" spans="1:3" ht="25.5">
      <c r="A17" s="82"/>
      <c r="B17" s="422" t="s">
        <v>82</v>
      </c>
      <c r="C17" s="423" t="s">
        <v>495</v>
      </c>
    </row>
    <row r="18" spans="1:3">
      <c r="A18" s="82">
        <v>1</v>
      </c>
      <c r="B18" s="83" t="s">
        <v>742</v>
      </c>
      <c r="C18" s="86" t="s">
        <v>750</v>
      </c>
    </row>
    <row r="19" spans="1:3">
      <c r="A19" s="82">
        <v>2</v>
      </c>
      <c r="B19" s="83" t="s">
        <v>751</v>
      </c>
      <c r="C19" s="86" t="s">
        <v>752</v>
      </c>
    </row>
    <row r="20" spans="1:3">
      <c r="A20" s="82">
        <v>3</v>
      </c>
      <c r="B20" s="83" t="s">
        <v>753</v>
      </c>
      <c r="C20" s="86" t="s">
        <v>754</v>
      </c>
    </row>
    <row r="21" spans="1:3">
      <c r="A21" s="82">
        <v>4</v>
      </c>
      <c r="B21" s="83" t="s">
        <v>755</v>
      </c>
      <c r="C21" s="86" t="s">
        <v>756</v>
      </c>
    </row>
    <row r="22" spans="1:3">
      <c r="A22" s="82">
        <v>5</v>
      </c>
      <c r="B22" s="83" t="s">
        <v>757</v>
      </c>
      <c r="C22" s="86" t="s">
        <v>758</v>
      </c>
    </row>
    <row r="23" spans="1:3">
      <c r="A23" s="82">
        <v>6</v>
      </c>
      <c r="B23" s="83"/>
      <c r="C23" s="86"/>
    </row>
    <row r="24" spans="1:3">
      <c r="A24" s="82">
        <v>7</v>
      </c>
      <c r="B24" s="83"/>
      <c r="C24" s="86"/>
    </row>
    <row r="25" spans="1:3">
      <c r="A25" s="82">
        <v>8</v>
      </c>
      <c r="B25" s="83"/>
      <c r="C25" s="86"/>
    </row>
    <row r="26" spans="1:3">
      <c r="A26" s="82">
        <v>9</v>
      </c>
      <c r="B26" s="83"/>
      <c r="C26" s="86"/>
    </row>
    <row r="27" spans="1:3" ht="15.75" customHeight="1">
      <c r="A27" s="82">
        <v>10</v>
      </c>
      <c r="B27" s="83"/>
      <c r="C27" s="87"/>
    </row>
    <row r="28" spans="1:3" ht="15.75" customHeight="1">
      <c r="A28" s="82"/>
      <c r="B28" s="83"/>
      <c r="C28" s="87"/>
    </row>
    <row r="29" spans="1:3" ht="30" customHeight="1">
      <c r="A29" s="82"/>
      <c r="B29" s="682" t="s">
        <v>83</v>
      </c>
      <c r="C29" s="683"/>
    </row>
    <row r="30" spans="1:3">
      <c r="A30" s="82">
        <v>1</v>
      </c>
      <c r="B30" s="83" t="s">
        <v>759</v>
      </c>
      <c r="C30" s="559">
        <v>1</v>
      </c>
    </row>
    <row r="31" spans="1:3" ht="15.75" customHeight="1">
      <c r="A31" s="82"/>
      <c r="B31" s="83"/>
      <c r="C31" s="84"/>
    </row>
    <row r="32" spans="1:3" ht="29.25" customHeight="1">
      <c r="A32" s="82"/>
      <c r="B32" s="682" t="s">
        <v>84</v>
      </c>
      <c r="C32" s="683"/>
    </row>
    <row r="33" spans="1:3">
      <c r="A33" s="82">
        <v>1</v>
      </c>
      <c r="B33" s="83" t="s">
        <v>760</v>
      </c>
      <c r="C33" s="658">
        <v>0.32259257945332248</v>
      </c>
    </row>
    <row r="34" spans="1:3" ht="15" thickBot="1">
      <c r="A34" s="88">
        <v>2</v>
      </c>
      <c r="B34" s="89" t="s">
        <v>761</v>
      </c>
      <c r="C34" s="659">
        <v>0.32259257945332248</v>
      </c>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6" activePane="bottomRight" state="frozen"/>
      <selection activeCell="B9" sqref="B9"/>
      <selection pane="topRight" activeCell="B9" sqref="B9"/>
      <selection pane="bottomLeft" activeCell="B9" sqref="B9"/>
      <selection pane="bottomRight" activeCell="C8" sqref="C8:E21"/>
    </sheetView>
  </sheetViews>
  <sheetFormatPr defaultColWidth="9.28515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28515625" style="5"/>
  </cols>
  <sheetData>
    <row r="1" spans="1:7">
      <c r="A1" s="293" t="s">
        <v>30</v>
      </c>
      <c r="B1" s="3" t="str">
        <f>'Info '!C2</f>
        <v>JSC " Halyk Bank Georgia"</v>
      </c>
      <c r="C1" s="103"/>
      <c r="D1" s="103"/>
      <c r="E1" s="103"/>
      <c r="F1" s="18"/>
    </row>
    <row r="2" spans="1:7" s="90" customFormat="1" ht="15.75" customHeight="1">
      <c r="A2" s="293" t="s">
        <v>31</v>
      </c>
      <c r="B2" s="432">
        <f>'1. key ratios '!$B$2</f>
        <v>44561</v>
      </c>
    </row>
    <row r="3" spans="1:7" s="90" customFormat="1" ht="15.75" customHeight="1">
      <c r="A3" s="293"/>
    </row>
    <row r="4" spans="1:7" s="90" customFormat="1" ht="15.75" customHeight="1" thickBot="1">
      <c r="A4" s="294" t="s">
        <v>201</v>
      </c>
      <c r="B4" s="688" t="s">
        <v>346</v>
      </c>
      <c r="C4" s="689"/>
      <c r="D4" s="689"/>
      <c r="E4" s="689"/>
    </row>
    <row r="5" spans="1:7" s="94" customFormat="1" ht="17.649999999999999" customHeight="1">
      <c r="A5" s="230"/>
      <c r="B5" s="231"/>
      <c r="C5" s="92" t="s">
        <v>0</v>
      </c>
      <c r="D5" s="92" t="s">
        <v>1</v>
      </c>
      <c r="E5" s="93" t="s">
        <v>2</v>
      </c>
    </row>
    <row r="6" spans="1:7" s="18" customFormat="1" ht="14.65" customHeight="1">
      <c r="A6" s="295"/>
      <c r="B6" s="684" t="s">
        <v>353</v>
      </c>
      <c r="C6" s="684" t="s">
        <v>92</v>
      </c>
      <c r="D6" s="686" t="s">
        <v>200</v>
      </c>
      <c r="E6" s="687"/>
      <c r="G6" s="5"/>
    </row>
    <row r="7" spans="1:7" s="18" customFormat="1" ht="99.6" customHeight="1">
      <c r="A7" s="295"/>
      <c r="B7" s="685"/>
      <c r="C7" s="684"/>
      <c r="D7" s="331" t="s">
        <v>199</v>
      </c>
      <c r="E7" s="332" t="s">
        <v>354</v>
      </c>
      <c r="G7" s="5"/>
    </row>
    <row r="8" spans="1:7">
      <c r="A8" s="296">
        <v>1</v>
      </c>
      <c r="B8" s="333" t="s">
        <v>35</v>
      </c>
      <c r="C8" s="334">
        <v>10331307</v>
      </c>
      <c r="D8" s="334">
        <v>0</v>
      </c>
      <c r="E8" s="334">
        <v>10331307</v>
      </c>
      <c r="F8" s="18"/>
    </row>
    <row r="9" spans="1:7">
      <c r="A9" s="296">
        <v>2</v>
      </c>
      <c r="B9" s="333" t="s">
        <v>36</v>
      </c>
      <c r="C9" s="334">
        <v>155329092</v>
      </c>
      <c r="D9" s="334">
        <v>0</v>
      </c>
      <c r="E9" s="334">
        <v>155329092</v>
      </c>
      <c r="F9" s="18"/>
    </row>
    <row r="10" spans="1:7">
      <c r="A10" s="296">
        <v>3</v>
      </c>
      <c r="B10" s="333" t="s">
        <v>37</v>
      </c>
      <c r="C10" s="334">
        <v>51766786</v>
      </c>
      <c r="D10" s="334">
        <v>0</v>
      </c>
      <c r="E10" s="334">
        <v>51766786</v>
      </c>
      <c r="F10" s="18"/>
    </row>
    <row r="11" spans="1:7">
      <c r="A11" s="296">
        <v>4</v>
      </c>
      <c r="B11" s="333" t="s">
        <v>38</v>
      </c>
      <c r="C11" s="334">
        <v>0</v>
      </c>
      <c r="D11" s="334">
        <v>0</v>
      </c>
      <c r="E11" s="334">
        <v>0</v>
      </c>
      <c r="F11" s="18"/>
    </row>
    <row r="12" spans="1:7">
      <c r="A12" s="296">
        <v>5</v>
      </c>
      <c r="B12" s="333" t="s">
        <v>39</v>
      </c>
      <c r="C12" s="334">
        <v>16600047</v>
      </c>
      <c r="D12" s="334">
        <v>0</v>
      </c>
      <c r="E12" s="334">
        <v>16600047</v>
      </c>
      <c r="F12" s="18"/>
    </row>
    <row r="13" spans="1:7">
      <c r="A13" s="296">
        <v>6.1</v>
      </c>
      <c r="B13" s="335" t="s">
        <v>40</v>
      </c>
      <c r="C13" s="334">
        <v>738319991</v>
      </c>
      <c r="D13" s="334">
        <v>0</v>
      </c>
      <c r="E13" s="334">
        <v>738319991</v>
      </c>
      <c r="F13" s="18"/>
    </row>
    <row r="14" spans="1:7">
      <c r="A14" s="296">
        <v>6.2</v>
      </c>
      <c r="B14" s="336" t="s">
        <v>41</v>
      </c>
      <c r="C14" s="334">
        <v>-38804107</v>
      </c>
      <c r="D14" s="334">
        <v>0</v>
      </c>
      <c r="E14" s="334">
        <v>-38804107</v>
      </c>
      <c r="F14" s="18"/>
    </row>
    <row r="15" spans="1:7">
      <c r="A15" s="296">
        <v>6</v>
      </c>
      <c r="B15" s="333" t="s">
        <v>42</v>
      </c>
      <c r="C15" s="334">
        <v>699515884</v>
      </c>
      <c r="D15" s="334">
        <v>0</v>
      </c>
      <c r="E15" s="334">
        <v>699515884</v>
      </c>
      <c r="F15" s="18"/>
    </row>
    <row r="16" spans="1:7">
      <c r="A16" s="296">
        <v>7</v>
      </c>
      <c r="B16" s="333" t="s">
        <v>43</v>
      </c>
      <c r="C16" s="334">
        <v>7424887</v>
      </c>
      <c r="D16" s="334">
        <v>0</v>
      </c>
      <c r="E16" s="334">
        <v>7424887</v>
      </c>
      <c r="F16" s="18"/>
    </row>
    <row r="17" spans="1:7">
      <c r="A17" s="296">
        <v>8</v>
      </c>
      <c r="B17" s="333" t="s">
        <v>198</v>
      </c>
      <c r="C17" s="334">
        <v>8009459.4400000004</v>
      </c>
      <c r="D17" s="334">
        <v>0</v>
      </c>
      <c r="E17" s="334">
        <v>8009459.4400000004</v>
      </c>
      <c r="F17" s="297"/>
      <c r="G17" s="97"/>
    </row>
    <row r="18" spans="1:7">
      <c r="A18" s="296">
        <v>9</v>
      </c>
      <c r="B18" s="333" t="s">
        <v>44</v>
      </c>
      <c r="C18" s="334">
        <v>54000</v>
      </c>
      <c r="D18" s="334">
        <v>0</v>
      </c>
      <c r="E18" s="334">
        <v>54000</v>
      </c>
      <c r="F18" s="18"/>
      <c r="G18" s="97"/>
    </row>
    <row r="19" spans="1:7">
      <c r="A19" s="296">
        <v>10</v>
      </c>
      <c r="B19" s="333" t="s">
        <v>45</v>
      </c>
      <c r="C19" s="334">
        <v>21506200</v>
      </c>
      <c r="D19" s="334">
        <v>4498735</v>
      </c>
      <c r="E19" s="334">
        <v>17007465</v>
      </c>
      <c r="F19" s="18"/>
      <c r="G19" s="97"/>
    </row>
    <row r="20" spans="1:7">
      <c r="A20" s="296">
        <v>11</v>
      </c>
      <c r="B20" s="333" t="s">
        <v>46</v>
      </c>
      <c r="C20" s="334">
        <v>8796469.9100000151</v>
      </c>
      <c r="D20" s="334">
        <v>0</v>
      </c>
      <c r="E20" s="334">
        <v>8796469.9100000151</v>
      </c>
      <c r="F20" s="18"/>
    </row>
    <row r="21" spans="1:7" ht="26.25" thickBot="1">
      <c r="A21" s="174"/>
      <c r="B21" s="298" t="s">
        <v>356</v>
      </c>
      <c r="C21" s="232">
        <f>SUM(C8:C12, C15:C20)</f>
        <v>979334132.35000002</v>
      </c>
      <c r="D21" s="232">
        <f>SUM(D8:D12, D15:D20)</f>
        <v>4498735</v>
      </c>
      <c r="E21" s="337">
        <f>SUM(E8:E12, E15:E20)</f>
        <v>974835397.35000002</v>
      </c>
    </row>
    <row r="22" spans="1:7">
      <c r="A22" s="5"/>
      <c r="B22" s="5"/>
      <c r="C22" s="5"/>
      <c r="D22" s="5"/>
      <c r="E22" s="5"/>
    </row>
    <row r="23" spans="1:7">
      <c r="A23" s="5"/>
      <c r="B23" s="5"/>
      <c r="C23" s="5"/>
      <c r="D23" s="5"/>
      <c r="E23" s="5"/>
    </row>
    <row r="25" spans="1:7" s="4" customFormat="1">
      <c r="B25" s="98"/>
      <c r="F25" s="5"/>
      <c r="G25" s="5"/>
    </row>
    <row r="26" spans="1:7" s="4" customFormat="1">
      <c r="B26" s="98"/>
      <c r="F26" s="5"/>
      <c r="G26" s="5"/>
    </row>
    <row r="27" spans="1:7" s="4" customFormat="1">
      <c r="B27" s="98"/>
      <c r="F27" s="5"/>
      <c r="G27" s="5"/>
    </row>
    <row r="28" spans="1:7" s="4" customFormat="1">
      <c r="B28" s="98"/>
      <c r="F28" s="5"/>
      <c r="G28" s="5"/>
    </row>
    <row r="29" spans="1:7" s="4" customFormat="1">
      <c r="B29" s="98"/>
      <c r="F29" s="5"/>
      <c r="G29" s="5"/>
    </row>
    <row r="30" spans="1:7" s="4" customFormat="1">
      <c r="B30" s="98"/>
      <c r="F30" s="5"/>
      <c r="G30" s="5"/>
    </row>
    <row r="31" spans="1:7" s="4" customFormat="1">
      <c r="B31" s="98"/>
      <c r="F31" s="5"/>
      <c r="G31" s="5"/>
    </row>
    <row r="32" spans="1:7" s="4" customFormat="1">
      <c r="B32" s="98"/>
      <c r="F32" s="5"/>
      <c r="G32" s="5"/>
    </row>
    <row r="33" spans="2:7" s="4" customFormat="1">
      <c r="B33" s="98"/>
      <c r="F33" s="5"/>
      <c r="G33" s="5"/>
    </row>
    <row r="34" spans="2:7" s="4" customFormat="1">
      <c r="B34" s="98"/>
      <c r="F34" s="5"/>
      <c r="G34" s="5"/>
    </row>
    <row r="35" spans="2:7" s="4" customFormat="1">
      <c r="B35" s="98"/>
      <c r="F35" s="5"/>
      <c r="G35" s="5"/>
    </row>
    <row r="36" spans="2:7" s="4" customFormat="1">
      <c r="B36" s="98"/>
      <c r="F36" s="5"/>
      <c r="G36" s="5"/>
    </row>
    <row r="37" spans="2:7" s="4" customFormat="1">
      <c r="B37" s="98"/>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5" sqref="C5:C13"/>
    </sheetView>
  </sheetViews>
  <sheetFormatPr defaultColWidth="9.28515625" defaultRowHeight="12.75" outlineLevelRow="1"/>
  <cols>
    <col min="1" max="1" width="9.5703125" style="4" bestFit="1" customWidth="1"/>
    <col min="2" max="2" width="114.28515625" style="4" customWidth="1"/>
    <col min="3" max="3" width="18.71093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28515625" style="4"/>
  </cols>
  <sheetData>
    <row r="1" spans="1:6">
      <c r="A1" s="2" t="s">
        <v>30</v>
      </c>
      <c r="B1" s="3" t="str">
        <f>'Info '!C2</f>
        <v>JSC " Halyk Bank Georgia"</v>
      </c>
    </row>
    <row r="2" spans="1:6" s="90" customFormat="1" ht="15.75" customHeight="1">
      <c r="A2" s="2" t="s">
        <v>31</v>
      </c>
      <c r="B2" s="432">
        <f>'1. key ratios '!$B$2</f>
        <v>44561</v>
      </c>
      <c r="C2" s="4"/>
      <c r="D2" s="4"/>
      <c r="E2" s="4"/>
      <c r="F2" s="4"/>
    </row>
    <row r="3" spans="1:6" s="90" customFormat="1" ht="15.75" customHeight="1">
      <c r="C3" s="4"/>
      <c r="D3" s="4"/>
      <c r="E3" s="4"/>
      <c r="F3" s="4"/>
    </row>
    <row r="4" spans="1:6" s="90" customFormat="1" ht="13.5" thickBot="1">
      <c r="A4" s="90" t="s">
        <v>85</v>
      </c>
      <c r="B4" s="299" t="s">
        <v>333</v>
      </c>
      <c r="C4" s="91" t="s">
        <v>73</v>
      </c>
      <c r="D4" s="4"/>
      <c r="E4" s="4"/>
      <c r="F4" s="4"/>
    </row>
    <row r="5" spans="1:6">
      <c r="A5" s="237">
        <v>1</v>
      </c>
      <c r="B5" s="300" t="s">
        <v>355</v>
      </c>
      <c r="C5" s="238">
        <f>'7. LI1 '!E21</f>
        <v>974835397.35000002</v>
      </c>
    </row>
    <row r="6" spans="1:6" s="239" customFormat="1">
      <c r="A6" s="99">
        <v>2.1</v>
      </c>
      <c r="B6" s="234" t="s">
        <v>334</v>
      </c>
      <c r="C6" s="167">
        <v>36927940.25</v>
      </c>
    </row>
    <row r="7" spans="1:6" s="76" customFormat="1" outlineLevel="1">
      <c r="A7" s="70">
        <v>2.2000000000000002</v>
      </c>
      <c r="B7" s="71" t="s">
        <v>335</v>
      </c>
      <c r="C7" s="167">
        <v>0</v>
      </c>
    </row>
    <row r="8" spans="1:6" s="76" customFormat="1" ht="25.5">
      <c r="A8" s="70">
        <v>3</v>
      </c>
      <c r="B8" s="235" t="s">
        <v>336</v>
      </c>
      <c r="C8" s="240">
        <f>SUM(C5:C7)</f>
        <v>1011763337.6</v>
      </c>
    </row>
    <row r="9" spans="1:6" s="239" customFormat="1">
      <c r="A9" s="99">
        <v>4</v>
      </c>
      <c r="B9" s="101" t="s">
        <v>87</v>
      </c>
      <c r="C9" s="167">
        <v>11795934.65</v>
      </c>
    </row>
    <row r="10" spans="1:6" s="76" customFormat="1" outlineLevel="1">
      <c r="A10" s="70">
        <v>5.0999999999999996</v>
      </c>
      <c r="B10" s="71" t="s">
        <v>337</v>
      </c>
      <c r="C10" s="167">
        <v>-26951323.125</v>
      </c>
    </row>
    <row r="11" spans="1:6" s="76" customFormat="1" outlineLevel="1">
      <c r="A11" s="70">
        <v>5.2</v>
      </c>
      <c r="B11" s="71" t="s">
        <v>338</v>
      </c>
      <c r="C11" s="167">
        <v>0</v>
      </c>
    </row>
    <row r="12" spans="1:6" s="76" customFormat="1">
      <c r="A12" s="70">
        <v>6</v>
      </c>
      <c r="B12" s="233" t="s">
        <v>482</v>
      </c>
      <c r="C12" s="167">
        <v>0</v>
      </c>
    </row>
    <row r="13" spans="1:6" s="76" customFormat="1" ht="13.5" thickBot="1">
      <c r="A13" s="72">
        <v>7</v>
      </c>
      <c r="B13" s="236" t="s">
        <v>284</v>
      </c>
      <c r="C13" s="241">
        <f>SUM(C8:C12)</f>
        <v>996607949.125</v>
      </c>
    </row>
    <row r="15" spans="1:6" ht="25.5">
      <c r="A15" s="255"/>
      <c r="B15" s="77" t="s">
        <v>483</v>
      </c>
    </row>
    <row r="16" spans="1:6">
      <c r="A16" s="255"/>
      <c r="B16" s="255"/>
    </row>
    <row r="17" spans="1:5" ht="15">
      <c r="A17" s="250"/>
      <c r="B17" s="251"/>
      <c r="C17" s="255"/>
      <c r="D17" s="255"/>
      <c r="E17" s="255"/>
    </row>
    <row r="18" spans="1:5" ht="15">
      <c r="A18" s="256"/>
      <c r="B18" s="257"/>
      <c r="C18" s="255"/>
      <c r="D18" s="255"/>
      <c r="E18" s="255"/>
    </row>
    <row r="19" spans="1:5">
      <c r="A19" s="258"/>
      <c r="B19" s="252"/>
      <c r="C19" s="255"/>
      <c r="D19" s="255"/>
      <c r="E19" s="255"/>
    </row>
    <row r="20" spans="1:5">
      <c r="A20" s="259"/>
      <c r="B20" s="253"/>
      <c r="C20" s="255"/>
      <c r="D20" s="255"/>
      <c r="E20" s="255"/>
    </row>
    <row r="21" spans="1:5">
      <c r="A21" s="259"/>
      <c r="B21" s="257"/>
      <c r="C21" s="255"/>
      <c r="D21" s="255"/>
      <c r="E21" s="255"/>
    </row>
    <row r="22" spans="1:5">
      <c r="A22" s="258"/>
      <c r="B22" s="254"/>
      <c r="C22" s="255"/>
      <c r="D22" s="255"/>
      <c r="E22" s="255"/>
    </row>
    <row r="23" spans="1:5">
      <c r="A23" s="259"/>
      <c r="B23" s="253"/>
      <c r="C23" s="255"/>
      <c r="D23" s="255"/>
      <c r="E23" s="255"/>
    </row>
    <row r="24" spans="1:5">
      <c r="A24" s="259"/>
      <c r="B24" s="253"/>
      <c r="C24" s="255"/>
      <c r="D24" s="255"/>
      <c r="E24" s="255"/>
    </row>
    <row r="25" spans="1:5">
      <c r="A25" s="259"/>
      <c r="B25" s="260"/>
      <c r="C25" s="255"/>
      <c r="D25" s="255"/>
      <c r="E25" s="255"/>
    </row>
    <row r="26" spans="1:5">
      <c r="A26" s="259"/>
      <c r="B26" s="257"/>
      <c r="C26" s="255"/>
      <c r="D26" s="255"/>
      <c r="E26" s="255"/>
    </row>
    <row r="27" spans="1:5">
      <c r="A27" s="255"/>
      <c r="B27" s="261"/>
      <c r="C27" s="255"/>
      <c r="D27" s="255"/>
      <c r="E27" s="255"/>
    </row>
    <row r="28" spans="1:5">
      <c r="A28" s="255"/>
      <c r="B28" s="261"/>
      <c r="C28" s="255"/>
      <c r="D28" s="255"/>
      <c r="E28" s="255"/>
    </row>
    <row r="29" spans="1:5">
      <c r="A29" s="255"/>
      <c r="B29" s="261"/>
      <c r="C29" s="255"/>
      <c r="D29" s="255"/>
      <c r="E29" s="255"/>
    </row>
    <row r="30" spans="1:5">
      <c r="A30" s="255"/>
      <c r="B30" s="261"/>
      <c r="C30" s="255"/>
      <c r="D30" s="255"/>
      <c r="E30" s="255"/>
    </row>
    <row r="31" spans="1:5">
      <c r="A31" s="255"/>
      <c r="B31" s="261"/>
      <c r="C31" s="255"/>
      <c r="D31" s="255"/>
      <c r="E31" s="255"/>
    </row>
    <row r="32" spans="1:5">
      <c r="A32" s="255"/>
      <c r="B32" s="261"/>
      <c r="C32" s="255"/>
      <c r="D32" s="255"/>
      <c r="E32" s="255"/>
    </row>
    <row r="33" spans="1:5">
      <c r="A33" s="255"/>
      <c r="B33" s="261"/>
      <c r="C33" s="255"/>
      <c r="D33" s="255"/>
      <c r="E33" s="255"/>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ioiRbE32Lno+c8F4oDTjJ6zqB0SF19TGGYKlz0h/tOs=</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oqMitUFRpg0iGFxeXkFZiMvnMMfv+/cRuTXVu7Wq/Fo=</DigestValue>
    </Reference>
  </SignedInfo>
  <SignatureValue>BAcJ2s8bWs0L4t+y7Do1dwo3N+rwxLLA1kvjryVzCbOcS3uAXnhBj0t6S0Y34jyKfWranWIrl//L
V7KhPLppf/wL6SFP6GB6/xu/0GhKiqu9qPVZ9LzCDEfgcOeKdA9X24At6b0JwWuiuAjI12JzPa9d
c7jvsjSAs+hkIWXHd4v0YnlYOvdNt4C7aK+CccmJmmsaEqMz1SCSdvF5r+PGrFAzTEWI3V20zFkC
1rmtCF+1yE7ZQyOLMeGqrGunlLlKBg6LhcVAOdZqUlr2+l5LFCCoZMAmnsdfCi1xcSOQrMymxWqT
wQ+xAVHwrEoQ40Qx9lIE91PHICYAKOVXMpH34A==</SignatureValue>
  <KeyInfo>
    <X509Data>
      <X509Certificate>MIIGSTCCBTGgAwIBAgIKZ9PgFAADAAHZAzANBgkqhkiG9w0BAQsFADBKMRIwEAYKCZImiZPyLGQBGRYCZ2UxEzARBgoJkiaJk/IsZAEZFgNuYmcxHzAdBgNVBAMTFk5CRyBDbGFzcyAyIElOVCBTdWIgQ0EwHhcNMjEwNTA1MDY0NzE1WhcNMjMwNTA1MDY0NzE1WjBHMR8wHQYDVQQKExZKU0MgSGFseWsgQmFuayBHZW9yZ2lhMSQwIgYDVQQDExtCSEIgLSBTb3BoaW8gVGtlc2hlbGFzaHZpbGkwggEiMA0GCSqGSIb3DQEBAQUAA4IBDwAwggEKAoIBAQDrlEj7jgDkBtB5OTfYV+hRXufzG+ixMggpw02ZSkfbUNk4S6im/Rja52EaPkdJBCgW7FnpjYbYkukIhY1wwlTR/Gd6ZhfvIA8PnsfkPNnLD/7lPsY9R/319yGD6b00tUNwMnMxmaMh2knZb81t64hvJobX8RG0NYpfGSz6vZr1nuxwxSjd88YkvGqNTzjC3bgLR7yjAge9YxZ5wJrx5c8PDLgZghaLs9HOYt6RdOpKRFtiOn0gLjVPEK9bzK1qi+Q9C+zv9SaPRi2iY/Ywq4llNy2Aqbf9wQq/4X6Cz6QJiye3sV3b5o3iBrRiqh8YkRPSNYKWXX7DiEH4uvURcqmhAgMBAAGjggMyMIIDLjA8BgkrBgEEAYI3FQcELzAtBiUrBgEEAYI3FQjmsmCDjfVEhoGZCYO4oUqDvoRxBIPEkTOEg4hdAgFkAgEjMB0GA1UdJQQWMBQGCCsGAQUFBwMCBggrBgEFBQcDBDALBgNVHQ8EBAMCB4AwJwYJKwYBBAGCNxUKBBowGDAKBggrBgEFBQcDAjAKBggrBgEFBQcDBDAdBgNVHQ4EFgQUMXzjgvytKZtYq+FYgBd05fntxK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vWJjKlcfrru2ZbpWdRr9Oh+5/BWxYQhZPWlGR/vgIhaVqKTa8JnKhOriaA+hh0wGmVbbHue4NOOrTR9uLF3tqGn4yzvVv/BdMvMxHD9QGYizIXROBTB1KiEF9yqqm9n7Ax3JnXX66mbCOxHv5vh95ZJ9Y89RtJF+/92bJxz3w3e2YYa/4/IZmV8KVjMjBrahAdrQE0EWzz1t01ABy/KxjpmttEIWhwTfYGK9JA5t11YoBvK0pI2pKgPDZvWr2tUgpz+bvrmNl80LKyQ7igY+Q8VJf3viN4LKZ4Ku4YTIKePJneh1QFlOOm23eAfwr0g9/9XTP38vElOrRGZSU55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Transform>
          <Transform Algorithm="http://www.w3.org/TR/2001/REC-xml-c14n-20010315"/>
        </Transforms>
        <DigestMethod Algorithm="http://www.w3.org/2001/04/xmlenc#sha256"/>
        <DigestValue>OyPvUr8X+VFS0mrDIzc30NJtAMC15/uhTiiOZJYctQ0=</DigestValue>
      </Reference>
      <Reference URI="/xl/calcChain.xml?ContentType=application/vnd.openxmlformats-officedocument.spreadsheetml.calcChain+xml">
        <DigestMethod Algorithm="http://www.w3.org/2001/04/xmlenc#sha256"/>
        <DigestValue>HP9AwBJRf2mav8SnuttGiSQmnzYd6g3ytxh/2jIDr3Y=</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p2LLNuSYHPjAOMVl61SJ6vWthqwvdWwBPbm2Ubtsz7M=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w3R2a2TH0mvynzh9ROYkWc+SYqicEnPO1CxWJbBH01Y=</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w3R2a2TH0mvynzh9ROYkWc+SYqicEnPO1CxWJbBH01Y=</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w3R2a2TH0mvynzh9ROYkWc+SYqicEnPO1CxWJbBH01Y=</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agKHJoECAAyrf55yUK5t6LvPztnDWCANr9jMz7R2mVY=</DigestValue>
      </Reference>
      <Reference URI="/xl/styles.xml?ContentType=application/vnd.openxmlformats-officedocument.spreadsheetml.styles+xml">
        <DigestMethod Algorithm="http://www.w3.org/2001/04/xmlenc#sha256"/>
        <DigestValue>i0BcPkdExsicOa3gnzZeWuIvLUdXPriBkuXT9lLK5RM=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dZmcJWnv1wCcAaNbkxzjlVElvdHNr0mUAQKtgZ2QB/U=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MdnzJXfmMgQpfNuBncZVA+MTwnp8ua5MjsSkZQz0Gqc=</DigestValue>
      </Reference>
      <Reference URI="/xl/worksheets/sheet10.xml?ContentType=application/vnd.openxmlformats-officedocument.spreadsheetml.worksheet+xml">
        <DigestMethod Algorithm="http://www.w3.org/2001/04/xmlenc#sha256"/>
        <DigestValue>EeprZEHl3HFtL2Xo//w0uPUdeskUmKQ7oZJ7qzyd+SQ=</DigestValue>
      </Reference>
      <Reference URI="/xl/worksheets/sheet11.xml?ContentType=application/vnd.openxmlformats-officedocument.spreadsheetml.worksheet+xml">
        <DigestMethod Algorithm="http://www.w3.org/2001/04/xmlenc#sha256"/>
        <DigestValue>COyH8PbXpmMyaatgbxIWGNsJ6RUIxaKW7jvGe22SFio=</DigestValue>
      </Reference>
      <Reference URI="/xl/worksheets/sheet12.xml?ContentType=application/vnd.openxmlformats-officedocument.spreadsheetml.worksheet+xml">
        <DigestMethod Algorithm="http://www.w3.org/2001/04/xmlenc#sha256"/>
        <DigestValue>JlWFBbxdB75nGxfNRt0D9UBQP5I2ZtMLw9NzD5p/J0A=</DigestValue>
      </Reference>
      <Reference URI="/xl/worksheets/sheet13.xml?ContentType=application/vnd.openxmlformats-officedocument.spreadsheetml.worksheet+xml">
        <DigestMethod Algorithm="http://www.w3.org/2001/04/xmlenc#sha256"/>
        <DigestValue>Q91FHR9aZoAT98LipxOey58hni2Q4+kfOQsTIEpM6j8=</DigestValue>
      </Reference>
      <Reference URI="/xl/worksheets/sheet14.xml?ContentType=application/vnd.openxmlformats-officedocument.spreadsheetml.worksheet+xml">
        <DigestMethod Algorithm="http://www.w3.org/2001/04/xmlenc#sha256"/>
        <DigestValue>uZ7F2LrS0KXGYbGgsQIcR3vZo/Yc/RrberIA1m+o0p4=</DigestValue>
      </Reference>
      <Reference URI="/xl/worksheets/sheet15.xml?ContentType=application/vnd.openxmlformats-officedocument.spreadsheetml.worksheet+xml">
        <DigestMethod Algorithm="http://www.w3.org/2001/04/xmlenc#sha256"/>
        <DigestValue>V6WxuzfabmgfXkK1MURwPE3oP+FrIYNWNmLuAMywbSQ=</DigestValue>
      </Reference>
      <Reference URI="/xl/worksheets/sheet16.xml?ContentType=application/vnd.openxmlformats-officedocument.spreadsheetml.worksheet+xml">
        <DigestMethod Algorithm="http://www.w3.org/2001/04/xmlenc#sha256"/>
        <DigestValue>j+6V0fhQ32HS9b+bKmCLZ/bzbmKfBYN7XjxEpVDtPNQ=</DigestValue>
      </Reference>
      <Reference URI="/xl/worksheets/sheet17.xml?ContentType=application/vnd.openxmlformats-officedocument.spreadsheetml.worksheet+xml">
        <DigestMethod Algorithm="http://www.w3.org/2001/04/xmlenc#sha256"/>
        <DigestValue>Ai0c0pgrF3QCeHphc9nPgf++vwU6Gj2gVLTa2o1qCcM=</DigestValue>
      </Reference>
      <Reference URI="/xl/worksheets/sheet18.xml?ContentType=application/vnd.openxmlformats-officedocument.spreadsheetml.worksheet+xml">
        <DigestMethod Algorithm="http://www.w3.org/2001/04/xmlenc#sha256"/>
        <DigestValue>oZz+ZhI3D3awrOAfH2oIyIkt1zhuu/dUDPi2L/Qgbvc=</DigestValue>
      </Reference>
      <Reference URI="/xl/worksheets/sheet19.xml?ContentType=application/vnd.openxmlformats-officedocument.spreadsheetml.worksheet+xml">
        <DigestMethod Algorithm="http://www.w3.org/2001/04/xmlenc#sha256"/>
        <DigestValue>l+tleCN1z9wwBKGS7Lk8nq7XIuzVRa2HHoGtOegbu4Y=</DigestValue>
      </Reference>
      <Reference URI="/xl/worksheets/sheet2.xml?ContentType=application/vnd.openxmlformats-officedocument.spreadsheetml.worksheet+xml">
        <DigestMethod Algorithm="http://www.w3.org/2001/04/xmlenc#sha256"/>
        <DigestValue>1CJJA6F3vFMbuuHpiBf7umueKwpC38tIrPqEeeLzbrg=</DigestValue>
      </Reference>
      <Reference URI="/xl/worksheets/sheet20.xml?ContentType=application/vnd.openxmlformats-officedocument.spreadsheetml.worksheet+xml">
        <DigestMethod Algorithm="http://www.w3.org/2001/04/xmlenc#sha256"/>
        <DigestValue>f2s3hNW53ia/8pVPVPYHXF7fqR1hLXwk5kLvXiOk9Ac=</DigestValue>
      </Reference>
      <Reference URI="/xl/worksheets/sheet21.xml?ContentType=application/vnd.openxmlformats-officedocument.spreadsheetml.worksheet+xml">
        <DigestMethod Algorithm="http://www.w3.org/2001/04/xmlenc#sha256"/>
        <DigestValue>UBbLwrZK+X2nyAF0zHumr0n1UgpErTWc1fLu5X0DZ00=</DigestValue>
      </Reference>
      <Reference URI="/xl/worksheets/sheet22.xml?ContentType=application/vnd.openxmlformats-officedocument.spreadsheetml.worksheet+xml">
        <DigestMethod Algorithm="http://www.w3.org/2001/04/xmlenc#sha256"/>
        <DigestValue>zGmIAXyaKgIdpIivAOX37txJI/O+MTVA1edzEp/4Pt8=</DigestValue>
      </Reference>
      <Reference URI="/xl/worksheets/sheet23.xml?ContentType=application/vnd.openxmlformats-officedocument.spreadsheetml.worksheet+xml">
        <DigestMethod Algorithm="http://www.w3.org/2001/04/xmlenc#sha256"/>
        <DigestValue>tlGmRLpf9/0kKSwQF0Du2KA7mGQXkyQJn6Emsn3dZhQ=</DigestValue>
      </Reference>
      <Reference URI="/xl/worksheets/sheet24.xml?ContentType=application/vnd.openxmlformats-officedocument.spreadsheetml.worksheet+xml">
        <DigestMethod Algorithm="http://www.w3.org/2001/04/xmlenc#sha256"/>
        <DigestValue>k2FZrDEh8A1mOwkseXAgkivgAG6HRKjyx8yHnYkj6dw=</DigestValue>
      </Reference>
      <Reference URI="/xl/worksheets/sheet25.xml?ContentType=application/vnd.openxmlformats-officedocument.spreadsheetml.worksheet+xml">
        <DigestMethod Algorithm="http://www.w3.org/2001/04/xmlenc#sha256"/>
        <DigestValue>boq9Dm1Lt4UElyaexNxqcGLvRU4yx2R6LllGreFxnGI=</DigestValue>
      </Reference>
      <Reference URI="/xl/worksheets/sheet26.xml?ContentType=application/vnd.openxmlformats-officedocument.spreadsheetml.worksheet+xml">
        <DigestMethod Algorithm="http://www.w3.org/2001/04/xmlenc#sha256"/>
        <DigestValue>C2aOXr7l0xdA1lIcDw/VcJO9Fu73cfZcuKwiIUQn9uA=</DigestValue>
      </Reference>
      <Reference URI="/xl/worksheets/sheet27.xml?ContentType=application/vnd.openxmlformats-officedocument.spreadsheetml.worksheet+xml">
        <DigestMethod Algorithm="http://www.w3.org/2001/04/xmlenc#sha256"/>
        <DigestValue>ntkQB0yO5TrTF/nvbk9Cou84CF+LRXPT+jS5TOvSwHM=</DigestValue>
      </Reference>
      <Reference URI="/xl/worksheets/sheet28.xml?ContentType=application/vnd.openxmlformats-officedocument.spreadsheetml.worksheet+xml">
        <DigestMethod Algorithm="http://www.w3.org/2001/04/xmlenc#sha256"/>
        <DigestValue>3x5l7nSLgJNohBoNeqURekIA7WlayOD4NWD5bHhvzbo=</DigestValue>
      </Reference>
      <Reference URI="/xl/worksheets/sheet29.xml?ContentType=application/vnd.openxmlformats-officedocument.spreadsheetml.worksheet+xml">
        <DigestMethod Algorithm="http://www.w3.org/2001/04/xmlenc#sha256"/>
        <DigestValue>euR6YRTxMKwoCQphmti4KPbr6IO0m61DalxwBmZBNeA=</DigestValue>
      </Reference>
      <Reference URI="/xl/worksheets/sheet3.xml?ContentType=application/vnd.openxmlformats-officedocument.spreadsheetml.worksheet+xml">
        <DigestMethod Algorithm="http://www.w3.org/2001/04/xmlenc#sha256"/>
        <DigestValue>sxLkvz3hTKYLS35T/f/6dB8NFshU3oXjUwakUHWcbbI=</DigestValue>
      </Reference>
      <Reference URI="/xl/worksheets/sheet4.xml?ContentType=application/vnd.openxmlformats-officedocument.spreadsheetml.worksheet+xml">
        <DigestMethod Algorithm="http://www.w3.org/2001/04/xmlenc#sha256"/>
        <DigestValue>18fQJU3ObNRg7cn3a+8lHknZM/+/EeqGogN/9BdEPyg=</DigestValue>
      </Reference>
      <Reference URI="/xl/worksheets/sheet5.xml?ContentType=application/vnd.openxmlformats-officedocument.spreadsheetml.worksheet+xml">
        <DigestMethod Algorithm="http://www.w3.org/2001/04/xmlenc#sha256"/>
        <DigestValue>iOzQimEcOtJrLwdmJDmHTNCs2opk7HlMmW3DpRm7XWA=</DigestValue>
      </Reference>
      <Reference URI="/xl/worksheets/sheet6.xml?ContentType=application/vnd.openxmlformats-officedocument.spreadsheetml.worksheet+xml">
        <DigestMethod Algorithm="http://www.w3.org/2001/04/xmlenc#sha256"/>
        <DigestValue>pdHKfjJ5rz6c8VvAIt4MP4yMzMZlRh/hemdXQxU8eFM=</DigestValue>
      </Reference>
      <Reference URI="/xl/worksheets/sheet7.xml?ContentType=application/vnd.openxmlformats-officedocument.spreadsheetml.worksheet+xml">
        <DigestMethod Algorithm="http://www.w3.org/2001/04/xmlenc#sha256"/>
        <DigestValue>wvlOJ+EuFrP6Mk4qekRbS0yYDSVsXFVyX9qZmL28lSk=</DigestValue>
      </Reference>
      <Reference URI="/xl/worksheets/sheet8.xml?ContentType=application/vnd.openxmlformats-officedocument.spreadsheetml.worksheet+xml">
        <DigestMethod Algorithm="http://www.w3.org/2001/04/xmlenc#sha256"/>
        <DigestValue>WdfcGcrwzfZ9ZrQ4EcCsKSIC8YiWjHONh0NuAqtkUao=</DigestValue>
      </Reference>
      <Reference URI="/xl/worksheets/sheet9.xml?ContentType=application/vnd.openxmlformats-officedocument.spreadsheetml.worksheet+xml">
        <DigestMethod Algorithm="http://www.w3.org/2001/04/xmlenc#sha256"/>
        <DigestValue>ByEeqmMgmrOFk+nv800V+pr/NyCVyR4APm1naK6XGB8=</DigestValue>
      </Reference>
    </Manifest>
    <SignatureProperties>
      <SignatureProperty Id="idSignatureTime" Target="#idPackageSignature">
        <mdssi:SignatureTime xmlns:mdssi="http://schemas.openxmlformats.org/package/2006/digital-signature">
          <mdssi:Format>YYYY-MM-DDThh:mm:ssTZD</mdssi:Format>
          <mdssi:Value>2023-02-20T12:18:24Z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2023-02-20T12:18:24Z</xd:SigningTime>
          <xd:SigningCertificate>
            <xd:Cert>
              <xd:CertDigest>
                <DigestMethod Algorithm="http://www.w3.org/2001/04/xmlenc#sha256"/>
                <DigestValue>Q3DRW7JTCBUzV4fcLdDbmPU6agNVPaFLYIkZYOq89Fc=</DigestValue>
              </xd:CertDigest>
              <xd:IssuerSerial>
                <X509IssuerName>CN=NBG Class 2 INT Sub CA, DC=nbg, DC=ge</X509IssuerName>
                <X509SerialNumber>490312157265703087495427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03IE9whX8fnHWa5nmUhmGSjCJOt2ykROq5x4TdDQ4PM=</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p4cVSSf0P8xfdLZnxCDUPu1ryDjS5/0eRXQoD5hRu/o=</DigestValue>
    </Reference>
  </SignedInfo>
  <SignatureValue>il5bdQbbvKM+Xi7xlwbsm4pUEgmUrnvAPirgWtHXXX+flindH7y2KMDwQdKujDdy/U3sdFtcoXua
6kKJ8yUzcq+JU7ipsEDAzRO3r6k35Zl2uMm8QrZDkBrRUMgMZPEct2ZbyZaFTtFWxhVp5iXeRdat
DESjWuDQFe1wvWXGdGMaCOOtnT6j1TB61JmsApjPbLJTwuw7TgqL88eL5CFsVJn2Jq1AV9lIeAyE
nui7PSAAAk8HZPkaeQ+GtBo3wo75RFq/quP/qrMBEohhQvwrLaZY2pkPff5F/pLHdGNar9x/yzMO
sd1iiJvLz6etGT65OuUra71KPxnsQEYZK/Z/jg==</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OyPvUr8X+VFS0mrDIzc30NJtAMC15/uhTiiOZJYctQ0=</DigestValue>
      </Reference>
      <Reference URI="/xl/calcChain.xml?ContentType=application/vnd.openxmlformats-officedocument.spreadsheetml.calcChain+xml">
        <DigestMethod Algorithm="http://www.w3.org/2001/04/xmlenc#sha256"/>
        <DigestValue>HP9AwBJRf2mav8SnuttGiSQmnzYd6g3ytxh/2jIDr3Y=</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p2LLNuSYHPjAOMVl61SJ6vWthqwvdWwBPbm2Ubtsz7M=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w3R2a2TH0mvynzh9ROYkWc+SYqicEnPO1CxWJbBH01Y=</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w3R2a2TH0mvynzh9ROYkWc+SYqicEnPO1CxWJbBH01Y=</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w3R2a2TH0mvynzh9ROYkWc+SYqicEnPO1CxWJbBH01Y=</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agKHJoECAAyrf55yUK5t6LvPztnDWCANr9jMz7R2mVY=</DigestValue>
      </Reference>
      <Reference URI="/xl/styles.xml?ContentType=application/vnd.openxmlformats-officedocument.spreadsheetml.styles+xml">
        <DigestMethod Algorithm="http://www.w3.org/2001/04/xmlenc#sha256"/>
        <DigestValue>i0BcPkdExsicOa3gnzZeWuIvLUdXPriBkuXT9lLK5RM=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dZmcJWnv1wCcAaNbkxzjlVElvdHNr0mUAQKtgZ2QB/U=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MdnzJXfmMgQpfNuBncZVA+MTwnp8ua5MjsSkZQz0Gqc=</DigestValue>
      </Reference>
      <Reference URI="/xl/worksheets/sheet10.xml?ContentType=application/vnd.openxmlformats-officedocument.spreadsheetml.worksheet+xml">
        <DigestMethod Algorithm="http://www.w3.org/2001/04/xmlenc#sha256"/>
        <DigestValue>EeprZEHl3HFtL2Xo//w0uPUdeskUmKQ7oZJ7qzyd+SQ=</DigestValue>
      </Reference>
      <Reference URI="/xl/worksheets/sheet11.xml?ContentType=application/vnd.openxmlformats-officedocument.spreadsheetml.worksheet+xml">
        <DigestMethod Algorithm="http://www.w3.org/2001/04/xmlenc#sha256"/>
        <DigestValue>COyH8PbXpmMyaatgbxIWGNsJ6RUIxaKW7jvGe22SFio=</DigestValue>
      </Reference>
      <Reference URI="/xl/worksheets/sheet12.xml?ContentType=application/vnd.openxmlformats-officedocument.spreadsheetml.worksheet+xml">
        <DigestMethod Algorithm="http://www.w3.org/2001/04/xmlenc#sha256"/>
        <DigestValue>JlWFBbxdB75nGxfNRt0D9UBQP5I2ZtMLw9NzD5p/J0A=</DigestValue>
      </Reference>
      <Reference URI="/xl/worksheets/sheet13.xml?ContentType=application/vnd.openxmlformats-officedocument.spreadsheetml.worksheet+xml">
        <DigestMethod Algorithm="http://www.w3.org/2001/04/xmlenc#sha256"/>
        <DigestValue>Q91FHR9aZoAT98LipxOey58hni2Q4+kfOQsTIEpM6j8=</DigestValue>
      </Reference>
      <Reference URI="/xl/worksheets/sheet14.xml?ContentType=application/vnd.openxmlformats-officedocument.spreadsheetml.worksheet+xml">
        <DigestMethod Algorithm="http://www.w3.org/2001/04/xmlenc#sha256"/>
        <DigestValue>uZ7F2LrS0KXGYbGgsQIcR3vZo/Yc/RrberIA1m+o0p4=</DigestValue>
      </Reference>
      <Reference URI="/xl/worksheets/sheet15.xml?ContentType=application/vnd.openxmlformats-officedocument.spreadsheetml.worksheet+xml">
        <DigestMethod Algorithm="http://www.w3.org/2001/04/xmlenc#sha256"/>
        <DigestValue>V6WxuzfabmgfXkK1MURwPE3oP+FrIYNWNmLuAMywbSQ=</DigestValue>
      </Reference>
      <Reference URI="/xl/worksheets/sheet16.xml?ContentType=application/vnd.openxmlformats-officedocument.spreadsheetml.worksheet+xml">
        <DigestMethod Algorithm="http://www.w3.org/2001/04/xmlenc#sha256"/>
        <DigestValue>j+6V0fhQ32HS9b+bKmCLZ/bzbmKfBYN7XjxEpVDtPNQ=</DigestValue>
      </Reference>
      <Reference URI="/xl/worksheets/sheet17.xml?ContentType=application/vnd.openxmlformats-officedocument.spreadsheetml.worksheet+xml">
        <DigestMethod Algorithm="http://www.w3.org/2001/04/xmlenc#sha256"/>
        <DigestValue>Ai0c0pgrF3QCeHphc9nPgf++vwU6Gj2gVLTa2o1qCcM=</DigestValue>
      </Reference>
      <Reference URI="/xl/worksheets/sheet18.xml?ContentType=application/vnd.openxmlformats-officedocument.spreadsheetml.worksheet+xml">
        <DigestMethod Algorithm="http://www.w3.org/2001/04/xmlenc#sha256"/>
        <DigestValue>oZz+ZhI3D3awrOAfH2oIyIkt1zhuu/dUDPi2L/Qgbvc=</DigestValue>
      </Reference>
      <Reference URI="/xl/worksheets/sheet19.xml?ContentType=application/vnd.openxmlformats-officedocument.spreadsheetml.worksheet+xml">
        <DigestMethod Algorithm="http://www.w3.org/2001/04/xmlenc#sha256"/>
        <DigestValue>l+tleCN1z9wwBKGS7Lk8nq7XIuzVRa2HHoGtOegbu4Y=</DigestValue>
      </Reference>
      <Reference URI="/xl/worksheets/sheet2.xml?ContentType=application/vnd.openxmlformats-officedocument.spreadsheetml.worksheet+xml">
        <DigestMethod Algorithm="http://www.w3.org/2001/04/xmlenc#sha256"/>
        <DigestValue>1CJJA6F3vFMbuuHpiBf7umueKwpC38tIrPqEeeLzbrg=</DigestValue>
      </Reference>
      <Reference URI="/xl/worksheets/sheet20.xml?ContentType=application/vnd.openxmlformats-officedocument.spreadsheetml.worksheet+xml">
        <DigestMethod Algorithm="http://www.w3.org/2001/04/xmlenc#sha256"/>
        <DigestValue>f2s3hNW53ia/8pVPVPYHXF7fqR1hLXwk5kLvXiOk9Ac=</DigestValue>
      </Reference>
      <Reference URI="/xl/worksheets/sheet21.xml?ContentType=application/vnd.openxmlformats-officedocument.spreadsheetml.worksheet+xml">
        <DigestMethod Algorithm="http://www.w3.org/2001/04/xmlenc#sha256"/>
        <DigestValue>UBbLwrZK+X2nyAF0zHumr0n1UgpErTWc1fLu5X0DZ00=</DigestValue>
      </Reference>
      <Reference URI="/xl/worksheets/sheet22.xml?ContentType=application/vnd.openxmlformats-officedocument.spreadsheetml.worksheet+xml">
        <DigestMethod Algorithm="http://www.w3.org/2001/04/xmlenc#sha256"/>
        <DigestValue>zGmIAXyaKgIdpIivAOX37txJI/O+MTVA1edzEp/4Pt8=</DigestValue>
      </Reference>
      <Reference URI="/xl/worksheets/sheet23.xml?ContentType=application/vnd.openxmlformats-officedocument.spreadsheetml.worksheet+xml">
        <DigestMethod Algorithm="http://www.w3.org/2001/04/xmlenc#sha256"/>
        <DigestValue>tlGmRLpf9/0kKSwQF0Du2KA7mGQXkyQJn6Emsn3dZhQ=</DigestValue>
      </Reference>
      <Reference URI="/xl/worksheets/sheet24.xml?ContentType=application/vnd.openxmlformats-officedocument.spreadsheetml.worksheet+xml">
        <DigestMethod Algorithm="http://www.w3.org/2001/04/xmlenc#sha256"/>
        <DigestValue>k2FZrDEh8A1mOwkseXAgkivgAG6HRKjyx8yHnYkj6dw=</DigestValue>
      </Reference>
      <Reference URI="/xl/worksheets/sheet25.xml?ContentType=application/vnd.openxmlformats-officedocument.spreadsheetml.worksheet+xml">
        <DigestMethod Algorithm="http://www.w3.org/2001/04/xmlenc#sha256"/>
        <DigestValue>boq9Dm1Lt4UElyaexNxqcGLvRU4yx2R6LllGreFxnGI=</DigestValue>
      </Reference>
      <Reference URI="/xl/worksheets/sheet26.xml?ContentType=application/vnd.openxmlformats-officedocument.spreadsheetml.worksheet+xml">
        <DigestMethod Algorithm="http://www.w3.org/2001/04/xmlenc#sha256"/>
        <DigestValue>C2aOXr7l0xdA1lIcDw/VcJO9Fu73cfZcuKwiIUQn9uA=</DigestValue>
      </Reference>
      <Reference URI="/xl/worksheets/sheet27.xml?ContentType=application/vnd.openxmlformats-officedocument.spreadsheetml.worksheet+xml">
        <DigestMethod Algorithm="http://www.w3.org/2001/04/xmlenc#sha256"/>
        <DigestValue>ntkQB0yO5TrTF/nvbk9Cou84CF+LRXPT+jS5TOvSwHM=</DigestValue>
      </Reference>
      <Reference URI="/xl/worksheets/sheet28.xml?ContentType=application/vnd.openxmlformats-officedocument.spreadsheetml.worksheet+xml">
        <DigestMethod Algorithm="http://www.w3.org/2001/04/xmlenc#sha256"/>
        <DigestValue>3x5l7nSLgJNohBoNeqURekIA7WlayOD4NWD5bHhvzbo=</DigestValue>
      </Reference>
      <Reference URI="/xl/worksheets/sheet29.xml?ContentType=application/vnd.openxmlformats-officedocument.spreadsheetml.worksheet+xml">
        <DigestMethod Algorithm="http://www.w3.org/2001/04/xmlenc#sha256"/>
        <DigestValue>euR6YRTxMKwoCQphmti4KPbr6IO0m61DalxwBmZBNeA=</DigestValue>
      </Reference>
      <Reference URI="/xl/worksheets/sheet3.xml?ContentType=application/vnd.openxmlformats-officedocument.spreadsheetml.worksheet+xml">
        <DigestMethod Algorithm="http://www.w3.org/2001/04/xmlenc#sha256"/>
        <DigestValue>sxLkvz3hTKYLS35T/f/6dB8NFshU3oXjUwakUHWcbbI=</DigestValue>
      </Reference>
      <Reference URI="/xl/worksheets/sheet4.xml?ContentType=application/vnd.openxmlformats-officedocument.spreadsheetml.worksheet+xml">
        <DigestMethod Algorithm="http://www.w3.org/2001/04/xmlenc#sha256"/>
        <DigestValue>18fQJU3ObNRg7cn3a+8lHknZM/+/EeqGogN/9BdEPyg=</DigestValue>
      </Reference>
      <Reference URI="/xl/worksheets/sheet5.xml?ContentType=application/vnd.openxmlformats-officedocument.spreadsheetml.worksheet+xml">
        <DigestMethod Algorithm="http://www.w3.org/2001/04/xmlenc#sha256"/>
        <DigestValue>iOzQimEcOtJrLwdmJDmHTNCs2opk7HlMmW3DpRm7XWA=</DigestValue>
      </Reference>
      <Reference URI="/xl/worksheets/sheet6.xml?ContentType=application/vnd.openxmlformats-officedocument.spreadsheetml.worksheet+xml">
        <DigestMethod Algorithm="http://www.w3.org/2001/04/xmlenc#sha256"/>
        <DigestValue>pdHKfjJ5rz6c8VvAIt4MP4yMzMZlRh/hemdXQxU8eFM=</DigestValue>
      </Reference>
      <Reference URI="/xl/worksheets/sheet7.xml?ContentType=application/vnd.openxmlformats-officedocument.spreadsheetml.worksheet+xml">
        <DigestMethod Algorithm="http://www.w3.org/2001/04/xmlenc#sha256"/>
        <DigestValue>wvlOJ+EuFrP6Mk4qekRbS0yYDSVsXFVyX9qZmL28lSk=</DigestValue>
      </Reference>
      <Reference URI="/xl/worksheets/sheet8.xml?ContentType=application/vnd.openxmlformats-officedocument.spreadsheetml.worksheet+xml">
        <DigestMethod Algorithm="http://www.w3.org/2001/04/xmlenc#sha256"/>
        <DigestValue>WdfcGcrwzfZ9ZrQ4EcCsKSIC8YiWjHONh0NuAqtkUao=</DigestValue>
      </Reference>
      <Reference URI="/xl/worksheets/sheet9.xml?ContentType=application/vnd.openxmlformats-officedocument.spreadsheetml.worksheet+xml">
        <DigestMethod Algorithm="http://www.w3.org/2001/04/xmlenc#sha256"/>
        <DigestValue>ByEeqmMgmrOFk+nv800V+pr/NyCVyR4APm1naK6XGB8=</DigestValue>
      </Reference>
    </Manifest>
    <SignatureProperties>
      <SignatureProperty Id="idSignatureTime" Target="#idPackageSignature">
        <mdssi:SignatureTime xmlns:mdssi="http://schemas.openxmlformats.org/package/2006/digital-signature">
          <mdssi:Format>YYYY-MM-DDThh:mm:ssTZD</mdssi:Format>
          <mdssi:Value>2023-02-20T12:19:19Z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2023-02-20T12:19:19Z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2023-02-20T12:18:20Z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